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顧客資料\た行\デンマーク牧場福祉会\素材・資料\2017年\20170626\"/>
    </mc:Choice>
  </mc:AlternateContent>
  <bookViews>
    <workbookView xWindow="0" yWindow="0" windowWidth="28800" windowHeight="10830"/>
  </bookViews>
  <sheets>
    <sheet name="第一号第一様式" sheetId="1" r:id="rId1"/>
    <sheet name="第一号第二様式" sheetId="2" r:id="rId2"/>
    <sheet name="第二号第一様式" sheetId="3" r:id="rId3"/>
    <sheet name="第二号第二様式" sheetId="4" r:id="rId4"/>
    <sheet name="第三号第一様式" sheetId="5" r:id="rId5"/>
    <sheet name="第三号第二様式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6" l="1"/>
  <c r="H117" i="6" s="1"/>
  <c r="F116" i="6"/>
  <c r="H116" i="6" s="1"/>
  <c r="F115" i="6"/>
  <c r="H115" i="6" s="1"/>
  <c r="F114" i="6"/>
  <c r="H114" i="6" s="1"/>
  <c r="F113" i="6"/>
  <c r="H113" i="6" s="1"/>
  <c r="G112" i="6"/>
  <c r="G118" i="6" s="1"/>
  <c r="E112" i="6"/>
  <c r="D112" i="6"/>
  <c r="D118" i="6" s="1"/>
  <c r="C112" i="6"/>
  <c r="F112" i="6" s="1"/>
  <c r="H112" i="6" s="1"/>
  <c r="F111" i="6"/>
  <c r="H111" i="6" s="1"/>
  <c r="F110" i="6"/>
  <c r="H110" i="6" s="1"/>
  <c r="F109" i="6"/>
  <c r="H109" i="6" s="1"/>
  <c r="F108" i="6"/>
  <c r="H108" i="6" s="1"/>
  <c r="G107" i="6"/>
  <c r="E107" i="6"/>
  <c r="D107" i="6"/>
  <c r="C107" i="6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G94" i="6"/>
  <c r="E94" i="6"/>
  <c r="F94" i="6" s="1"/>
  <c r="H94" i="6" s="1"/>
  <c r="D94" i="6"/>
  <c r="C94" i="6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G69" i="6"/>
  <c r="G105" i="6" s="1"/>
  <c r="G119" i="6" s="1"/>
  <c r="E69" i="6"/>
  <c r="E105" i="6" s="1"/>
  <c r="D69" i="6"/>
  <c r="D105" i="6" s="1"/>
  <c r="D119" i="6" s="1"/>
  <c r="C69" i="6"/>
  <c r="F69" i="6" s="1"/>
  <c r="H69" i="6" s="1"/>
  <c r="F66" i="6"/>
  <c r="H66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G42" i="6"/>
  <c r="E42" i="6"/>
  <c r="D42" i="6"/>
  <c r="C42" i="6"/>
  <c r="F41" i="6"/>
  <c r="H41" i="6" s="1"/>
  <c r="F40" i="6"/>
  <c r="H40" i="6" s="1"/>
  <c r="F39" i="6"/>
  <c r="H39" i="6" s="1"/>
  <c r="F38" i="6"/>
  <c r="H38" i="6" s="1"/>
  <c r="F37" i="6"/>
  <c r="H37" i="6" s="1"/>
  <c r="G36" i="6"/>
  <c r="G35" i="6" s="1"/>
  <c r="E36" i="6"/>
  <c r="D36" i="6"/>
  <c r="C36" i="6"/>
  <c r="E35" i="6"/>
  <c r="H34" i="6"/>
  <c r="F34" i="6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H26" i="6"/>
  <c r="F26" i="6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H10" i="6"/>
  <c r="F10" i="6"/>
  <c r="G9" i="6"/>
  <c r="G67" i="6" s="1"/>
  <c r="E9" i="6"/>
  <c r="E67" i="6" s="1"/>
  <c r="D9" i="6"/>
  <c r="C9" i="6"/>
  <c r="E63" i="5"/>
  <c r="E62" i="5"/>
  <c r="E61" i="5"/>
  <c r="E60" i="5"/>
  <c r="E59" i="5"/>
  <c r="E58" i="5"/>
  <c r="E57" i="5"/>
  <c r="E56" i="5"/>
  <c r="I55" i="5"/>
  <c r="E55" i="5"/>
  <c r="I54" i="5"/>
  <c r="E54" i="5"/>
  <c r="I53" i="5"/>
  <c r="E53" i="5"/>
  <c r="I52" i="5"/>
  <c r="E52" i="5"/>
  <c r="I51" i="5"/>
  <c r="E51" i="5"/>
  <c r="H50" i="5"/>
  <c r="G50" i="5"/>
  <c r="I50" i="5" s="1"/>
  <c r="E50" i="5"/>
  <c r="I49" i="5"/>
  <c r="E49" i="5"/>
  <c r="I48" i="5"/>
  <c r="E48" i="5"/>
  <c r="I47" i="5"/>
  <c r="E47" i="5"/>
  <c r="I46" i="5"/>
  <c r="E46" i="5"/>
  <c r="H45" i="5"/>
  <c r="H63" i="5" s="1"/>
  <c r="G45" i="5"/>
  <c r="G63" i="5" s="1"/>
  <c r="I63" i="5" s="1"/>
  <c r="E45" i="5"/>
  <c r="E44" i="5"/>
  <c r="G43" i="5"/>
  <c r="I43" i="5" s="1"/>
  <c r="E43" i="5"/>
  <c r="I42" i="5"/>
  <c r="E42" i="5"/>
  <c r="I41" i="5"/>
  <c r="E41" i="5"/>
  <c r="I40" i="5"/>
  <c r="D40" i="5"/>
  <c r="D33" i="5" s="1"/>
  <c r="C40" i="5"/>
  <c r="E40" i="5" s="1"/>
  <c r="I39" i="5"/>
  <c r="E39" i="5"/>
  <c r="I38" i="5"/>
  <c r="E38" i="5"/>
  <c r="I37" i="5"/>
  <c r="E37" i="5"/>
  <c r="I36" i="5"/>
  <c r="E36" i="5"/>
  <c r="I35" i="5"/>
  <c r="E35" i="5"/>
  <c r="I34" i="5"/>
  <c r="D34" i="5"/>
  <c r="C34" i="5"/>
  <c r="E34" i="5" s="1"/>
  <c r="I33" i="5"/>
  <c r="H33" i="5"/>
  <c r="G33" i="5"/>
  <c r="C33" i="5"/>
  <c r="E33" i="5" s="1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H9" i="5"/>
  <c r="H43" i="5" s="1"/>
  <c r="G9" i="5"/>
  <c r="I9" i="5" s="1"/>
  <c r="D9" i="5"/>
  <c r="D64" i="5" s="1"/>
  <c r="C9" i="5"/>
  <c r="E9" i="5" s="1"/>
  <c r="J73" i="4"/>
  <c r="H73" i="4"/>
  <c r="H72" i="4"/>
  <c r="J72" i="4" s="1"/>
  <c r="J71" i="4"/>
  <c r="H71" i="4"/>
  <c r="J69" i="4"/>
  <c r="H69" i="4"/>
  <c r="J67" i="4"/>
  <c r="H67" i="4"/>
  <c r="H66" i="4"/>
  <c r="J66" i="4" s="1"/>
  <c r="I64" i="4"/>
  <c r="E64" i="4"/>
  <c r="I63" i="4"/>
  <c r="G63" i="4"/>
  <c r="F63" i="4"/>
  <c r="E63" i="4"/>
  <c r="H63" i="4" s="1"/>
  <c r="J63" i="4" s="1"/>
  <c r="H62" i="4"/>
  <c r="J62" i="4" s="1"/>
  <c r="J61" i="4"/>
  <c r="H61" i="4"/>
  <c r="H60" i="4"/>
  <c r="J60" i="4" s="1"/>
  <c r="J59" i="4"/>
  <c r="H59" i="4"/>
  <c r="H58" i="4"/>
  <c r="J58" i="4" s="1"/>
  <c r="J57" i="4"/>
  <c r="H57" i="4"/>
  <c r="H56" i="4"/>
  <c r="J56" i="4" s="1"/>
  <c r="J55" i="4"/>
  <c r="H55" i="4"/>
  <c r="H54" i="4"/>
  <c r="J54" i="4" s="1"/>
  <c r="I53" i="4"/>
  <c r="G53" i="4"/>
  <c r="G64" i="4" s="1"/>
  <c r="F53" i="4"/>
  <c r="F64" i="4" s="1"/>
  <c r="H64" i="4" s="1"/>
  <c r="J64" i="4" s="1"/>
  <c r="E53" i="4"/>
  <c r="H53" i="4" s="1"/>
  <c r="J53" i="4" s="1"/>
  <c r="H52" i="4"/>
  <c r="J52" i="4" s="1"/>
  <c r="J51" i="4"/>
  <c r="H51" i="4"/>
  <c r="H50" i="4"/>
  <c r="J50" i="4" s="1"/>
  <c r="J49" i="4"/>
  <c r="H49" i="4"/>
  <c r="H48" i="4"/>
  <c r="J48" i="4" s="1"/>
  <c r="J47" i="4"/>
  <c r="H47" i="4"/>
  <c r="H46" i="4"/>
  <c r="J46" i="4" s="1"/>
  <c r="J45" i="4"/>
  <c r="H45" i="4"/>
  <c r="I42" i="4"/>
  <c r="H42" i="4"/>
  <c r="J42" i="4" s="1"/>
  <c r="G42" i="4"/>
  <c r="F42" i="4"/>
  <c r="E42" i="4"/>
  <c r="J41" i="4"/>
  <c r="H41" i="4"/>
  <c r="H40" i="4"/>
  <c r="J40" i="4" s="1"/>
  <c r="J39" i="4"/>
  <c r="H39" i="4"/>
  <c r="H38" i="4"/>
  <c r="J38" i="4" s="1"/>
  <c r="J37" i="4"/>
  <c r="H37" i="4"/>
  <c r="H36" i="4"/>
  <c r="J36" i="4" s="1"/>
  <c r="I35" i="4"/>
  <c r="I43" i="4" s="1"/>
  <c r="G35" i="4"/>
  <c r="G43" i="4" s="1"/>
  <c r="F35" i="4"/>
  <c r="F43" i="4" s="1"/>
  <c r="E35" i="4"/>
  <c r="H35" i="4" s="1"/>
  <c r="J35" i="4" s="1"/>
  <c r="H34" i="4"/>
  <c r="J34" i="4" s="1"/>
  <c r="J33" i="4"/>
  <c r="H33" i="4"/>
  <c r="H32" i="4"/>
  <c r="J32" i="4" s="1"/>
  <c r="J31" i="4"/>
  <c r="H31" i="4"/>
  <c r="H30" i="4"/>
  <c r="J30" i="4" s="1"/>
  <c r="J29" i="4"/>
  <c r="H29" i="4"/>
  <c r="H28" i="4"/>
  <c r="J28" i="4" s="1"/>
  <c r="I26" i="4"/>
  <c r="H26" i="4"/>
  <c r="J26" i="4" s="1"/>
  <c r="G26" i="4"/>
  <c r="F26" i="4"/>
  <c r="E26" i="4"/>
  <c r="J25" i="4"/>
  <c r="H25" i="4"/>
  <c r="H24" i="4"/>
  <c r="J24" i="4" s="1"/>
  <c r="J23" i="4"/>
  <c r="H23" i="4"/>
  <c r="H22" i="4"/>
  <c r="J22" i="4" s="1"/>
  <c r="J21" i="4"/>
  <c r="H21" i="4"/>
  <c r="H20" i="4"/>
  <c r="J20" i="4" s="1"/>
  <c r="J19" i="4"/>
  <c r="H19" i="4"/>
  <c r="H18" i="4"/>
  <c r="J18" i="4" s="1"/>
  <c r="J17" i="4"/>
  <c r="H17" i="4"/>
  <c r="H16" i="4"/>
  <c r="J16" i="4" s="1"/>
  <c r="I15" i="4"/>
  <c r="I27" i="4" s="1"/>
  <c r="G15" i="4"/>
  <c r="G27" i="4" s="1"/>
  <c r="G44" i="4" s="1"/>
  <c r="G65" i="4" s="1"/>
  <c r="G68" i="4" s="1"/>
  <c r="G70" i="4" s="1"/>
  <c r="G74" i="4" s="1"/>
  <c r="F15" i="4"/>
  <c r="F27" i="4" s="1"/>
  <c r="F44" i="4" s="1"/>
  <c r="F65" i="4" s="1"/>
  <c r="F68" i="4" s="1"/>
  <c r="F70" i="4" s="1"/>
  <c r="F74" i="4" s="1"/>
  <c r="E15" i="4"/>
  <c r="H15" i="4" s="1"/>
  <c r="J15" i="4" s="1"/>
  <c r="H14" i="4"/>
  <c r="J14" i="4" s="1"/>
  <c r="J13" i="4"/>
  <c r="H13" i="4"/>
  <c r="H12" i="4"/>
  <c r="J12" i="4" s="1"/>
  <c r="J11" i="4"/>
  <c r="H11" i="4"/>
  <c r="H10" i="4"/>
  <c r="J10" i="4" s="1"/>
  <c r="J9" i="4"/>
  <c r="H9" i="4"/>
  <c r="H8" i="4"/>
  <c r="J8" i="4" s="1"/>
  <c r="G69" i="3"/>
  <c r="G68" i="3"/>
  <c r="G67" i="3"/>
  <c r="G65" i="3"/>
  <c r="G63" i="3"/>
  <c r="G62" i="3"/>
  <c r="E60" i="3"/>
  <c r="G60" i="3" s="1"/>
  <c r="F59" i="3"/>
  <c r="E59" i="3"/>
  <c r="G59" i="3" s="1"/>
  <c r="G58" i="3"/>
  <c r="G57" i="3"/>
  <c r="G56" i="3"/>
  <c r="G55" i="3"/>
  <c r="G54" i="3"/>
  <c r="G53" i="3"/>
  <c r="G52" i="3"/>
  <c r="F51" i="3"/>
  <c r="F60" i="3" s="1"/>
  <c r="E51" i="3"/>
  <c r="G50" i="3"/>
  <c r="G49" i="3"/>
  <c r="G48" i="3"/>
  <c r="G47" i="3"/>
  <c r="G46" i="3"/>
  <c r="G45" i="3"/>
  <c r="F42" i="3"/>
  <c r="E42" i="3"/>
  <c r="G42" i="3" s="1"/>
  <c r="G41" i="3"/>
  <c r="G40" i="3"/>
  <c r="G39" i="3"/>
  <c r="G38" i="3"/>
  <c r="G37" i="3"/>
  <c r="G36" i="3"/>
  <c r="F35" i="3"/>
  <c r="G35" i="3" s="1"/>
  <c r="E35" i="3"/>
  <c r="E43" i="3" s="1"/>
  <c r="G34" i="3"/>
  <c r="G33" i="3"/>
  <c r="G32" i="3"/>
  <c r="G31" i="3"/>
  <c r="G30" i="3"/>
  <c r="G29" i="3"/>
  <c r="G28" i="3"/>
  <c r="G26" i="3"/>
  <c r="F26" i="3"/>
  <c r="E26" i="3"/>
  <c r="G25" i="3"/>
  <c r="G24" i="3"/>
  <c r="G23" i="3"/>
  <c r="G22" i="3"/>
  <c r="G21" i="3"/>
  <c r="G20" i="3"/>
  <c r="G19" i="3"/>
  <c r="G18" i="3"/>
  <c r="G17" i="3"/>
  <c r="G16" i="3"/>
  <c r="F15" i="3"/>
  <c r="F27" i="3" s="1"/>
  <c r="E15" i="3"/>
  <c r="G15" i="3" s="1"/>
  <c r="G14" i="3"/>
  <c r="G13" i="3"/>
  <c r="G12" i="3"/>
  <c r="G11" i="3"/>
  <c r="G10" i="3"/>
  <c r="G9" i="3"/>
  <c r="G8" i="3"/>
  <c r="H65" i="2"/>
  <c r="J65" i="2" s="1"/>
  <c r="I62" i="2"/>
  <c r="G62" i="2"/>
  <c r="H62" i="2" s="1"/>
  <c r="J62" i="2" s="1"/>
  <c r="F62" i="2"/>
  <c r="E62" i="2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I53" i="2"/>
  <c r="I63" i="2" s="1"/>
  <c r="G53" i="2"/>
  <c r="G63" i="2" s="1"/>
  <c r="F53" i="2"/>
  <c r="F63" i="2" s="1"/>
  <c r="E53" i="2"/>
  <c r="H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I43" i="2"/>
  <c r="F43" i="2"/>
  <c r="E43" i="2"/>
  <c r="I42" i="2"/>
  <c r="G42" i="2"/>
  <c r="H42" i="2" s="1"/>
  <c r="J42" i="2" s="1"/>
  <c r="F42" i="2"/>
  <c r="E42" i="2"/>
  <c r="H41" i="2"/>
  <c r="J41" i="2" s="1"/>
  <c r="H40" i="2"/>
  <c r="J40" i="2" s="1"/>
  <c r="H39" i="2"/>
  <c r="J39" i="2" s="1"/>
  <c r="H38" i="2"/>
  <c r="J38" i="2" s="1"/>
  <c r="H37" i="2"/>
  <c r="J37" i="2" s="1"/>
  <c r="I36" i="2"/>
  <c r="G36" i="2"/>
  <c r="F36" i="2"/>
  <c r="E36" i="2"/>
  <c r="H35" i="2"/>
  <c r="J35" i="2" s="1"/>
  <c r="H34" i="2"/>
  <c r="J34" i="2" s="1"/>
  <c r="H33" i="2"/>
  <c r="J33" i="2" s="1"/>
  <c r="H32" i="2"/>
  <c r="J32" i="2" s="1"/>
  <c r="H31" i="2"/>
  <c r="J31" i="2" s="1"/>
  <c r="I29" i="2"/>
  <c r="G29" i="2"/>
  <c r="F29" i="2"/>
  <c r="E29" i="2"/>
  <c r="H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I18" i="2"/>
  <c r="I30" i="2" s="1"/>
  <c r="I64" i="2" s="1"/>
  <c r="I66" i="2" s="1"/>
  <c r="G18" i="2"/>
  <c r="H18" i="2" s="1"/>
  <c r="J18" i="2" s="1"/>
  <c r="F18" i="2"/>
  <c r="F30" i="2" s="1"/>
  <c r="F64" i="2" s="1"/>
  <c r="F66" i="2" s="1"/>
  <c r="E18" i="2"/>
  <c r="E30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D35" i="6" l="1"/>
  <c r="C105" i="6"/>
  <c r="E118" i="6"/>
  <c r="E119" i="6" s="1"/>
  <c r="F107" i="6"/>
  <c r="H107" i="6" s="1"/>
  <c r="F9" i="6"/>
  <c r="H9" i="6" s="1"/>
  <c r="C118" i="6"/>
  <c r="D67" i="6"/>
  <c r="F36" i="6"/>
  <c r="H36" i="6" s="1"/>
  <c r="C35" i="6"/>
  <c r="F35" i="6" s="1"/>
  <c r="H35" i="6" s="1"/>
  <c r="F42" i="6"/>
  <c r="H42" i="6" s="1"/>
  <c r="H64" i="5"/>
  <c r="I45" i="5"/>
  <c r="G64" i="5"/>
  <c r="I64" i="5" s="1"/>
  <c r="C64" i="5"/>
  <c r="E64" i="5" s="1"/>
  <c r="I44" i="4"/>
  <c r="I65" i="4" s="1"/>
  <c r="I68" i="4" s="1"/>
  <c r="I70" i="4" s="1"/>
  <c r="I74" i="4" s="1"/>
  <c r="E27" i="4"/>
  <c r="E43" i="4"/>
  <c r="H43" i="4" s="1"/>
  <c r="J43" i="4" s="1"/>
  <c r="F43" i="3"/>
  <c r="F44" i="3" s="1"/>
  <c r="F61" i="3" s="1"/>
  <c r="F64" i="3" s="1"/>
  <c r="F66" i="3" s="1"/>
  <c r="F70" i="3" s="1"/>
  <c r="E27" i="3"/>
  <c r="G51" i="3"/>
  <c r="J53" i="2"/>
  <c r="E63" i="2"/>
  <c r="H63" i="2" s="1"/>
  <c r="J63" i="2" s="1"/>
  <c r="J29" i="2"/>
  <c r="G30" i="2"/>
  <c r="G43" i="2"/>
  <c r="H43" i="2" s="1"/>
  <c r="J43" i="2" s="1"/>
  <c r="H36" i="2"/>
  <c r="J36" i="2" s="1"/>
  <c r="F118" i="6" l="1"/>
  <c r="H118" i="6" s="1"/>
  <c r="F105" i="6"/>
  <c r="H105" i="6" s="1"/>
  <c r="C119" i="6"/>
  <c r="F119" i="6" s="1"/>
  <c r="H119" i="6" s="1"/>
  <c r="C67" i="6"/>
  <c r="F67" i="6" s="1"/>
  <c r="H67" i="6" s="1"/>
  <c r="H27" i="4"/>
  <c r="J27" i="4" s="1"/>
  <c r="E44" i="4"/>
  <c r="G27" i="3"/>
  <c r="E44" i="3"/>
  <c r="G43" i="3"/>
  <c r="G64" i="2"/>
  <c r="G66" i="2" s="1"/>
  <c r="H30" i="2"/>
  <c r="J30" i="2" s="1"/>
  <c r="E64" i="2"/>
  <c r="E65" i="4" l="1"/>
  <c r="H44" i="4"/>
  <c r="J44" i="4" s="1"/>
  <c r="E61" i="3"/>
  <c r="G44" i="3"/>
  <c r="E66" i="2"/>
  <c r="H66" i="2" s="1"/>
  <c r="J66" i="2" s="1"/>
  <c r="H64" i="2"/>
  <c r="J64" i="2" s="1"/>
  <c r="H65" i="4" l="1"/>
  <c r="J65" i="4" s="1"/>
  <c r="E68" i="4"/>
  <c r="G61" i="3"/>
  <c r="E64" i="3"/>
  <c r="G61" i="1"/>
  <c r="G58" i="1"/>
  <c r="F57" i="1"/>
  <c r="E57" i="1"/>
  <c r="G57" i="1" s="1"/>
  <c r="F56" i="1"/>
  <c r="E56" i="1"/>
  <c r="G56" i="1" s="1"/>
  <c r="G55" i="1"/>
  <c r="G54" i="1"/>
  <c r="G53" i="1"/>
  <c r="G52" i="1"/>
  <c r="G51" i="1"/>
  <c r="F50" i="1"/>
  <c r="E50" i="1"/>
  <c r="G50" i="1" s="1"/>
  <c r="G49" i="1"/>
  <c r="G48" i="1"/>
  <c r="G47" i="1"/>
  <c r="G46" i="1"/>
  <c r="G45" i="1"/>
  <c r="G44" i="1"/>
  <c r="F43" i="1"/>
  <c r="E43" i="1"/>
  <c r="G43" i="1" s="1"/>
  <c r="F42" i="1"/>
  <c r="E42" i="1"/>
  <c r="G42" i="1" s="1"/>
  <c r="G41" i="1"/>
  <c r="G40" i="1"/>
  <c r="G39" i="1"/>
  <c r="G38" i="1"/>
  <c r="G37" i="1"/>
  <c r="F36" i="1"/>
  <c r="E36" i="1"/>
  <c r="G36" i="1" s="1"/>
  <c r="G35" i="1"/>
  <c r="G34" i="1"/>
  <c r="G33" i="1"/>
  <c r="G32" i="1"/>
  <c r="G31" i="1"/>
  <c r="G29" i="1"/>
  <c r="F29" i="1"/>
  <c r="E29" i="1"/>
  <c r="G28" i="1"/>
  <c r="G27" i="1"/>
  <c r="G26" i="1"/>
  <c r="G25" i="1"/>
  <c r="G24" i="1"/>
  <c r="G23" i="1"/>
  <c r="G22" i="1"/>
  <c r="G21" i="1"/>
  <c r="G20" i="1"/>
  <c r="G19" i="1"/>
  <c r="F18" i="1"/>
  <c r="F30" i="1" s="1"/>
  <c r="F60" i="1" s="1"/>
  <c r="F62" i="1" s="1"/>
  <c r="E18" i="1"/>
  <c r="E30" i="1" s="1"/>
  <c r="G17" i="1"/>
  <c r="G16" i="1"/>
  <c r="G15" i="1"/>
  <c r="G14" i="1"/>
  <c r="G13" i="1"/>
  <c r="G12" i="1"/>
  <c r="G11" i="1"/>
  <c r="G10" i="1"/>
  <c r="G9" i="1"/>
  <c r="G8" i="1"/>
  <c r="E70" i="4" l="1"/>
  <c r="H68" i="4"/>
  <c r="J68" i="4" s="1"/>
  <c r="G64" i="3"/>
  <c r="E66" i="3"/>
  <c r="E60" i="1"/>
  <c r="G30" i="1"/>
  <c r="G18" i="1"/>
  <c r="E74" i="4" l="1"/>
  <c r="H74" i="4" s="1"/>
  <c r="J74" i="4" s="1"/>
  <c r="H70" i="4"/>
  <c r="J70" i="4" s="1"/>
  <c r="E70" i="3"/>
  <c r="G70" i="3" s="1"/>
  <c r="G66" i="3"/>
  <c r="G60" i="1"/>
  <c r="E62" i="1"/>
  <c r="G62" i="1" s="1"/>
</calcChain>
</file>

<file path=xl/sharedStrings.xml><?xml version="1.0" encoding="utf-8"?>
<sst xmlns="http://schemas.openxmlformats.org/spreadsheetml/2006/main" count="557" uniqueCount="287">
  <si>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</si>
  <si>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</si>
  <si>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</si>
  <si>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</si>
  <si>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</si>
  <si>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</si>
  <si>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</si>
  <si>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</si>
  <si>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</si>
  <si>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</si>
  <si>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</si>
  <si>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</si>
  <si>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児童福祉事業収入</t>
  </si>
  <si>
    <t>就労支援事業収入</t>
  </si>
  <si>
    <t>医療事業収入</t>
  </si>
  <si>
    <t>牧場事業収入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</si>
  <si>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</si>
  <si>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</si>
  <si>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</si>
  <si>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</si>
  <si>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</si>
  <si>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</si>
  <si>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</si>
  <si>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</si>
  <si>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</si>
  <si>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</si>
  <si>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</si>
  <si>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</si>
  <si>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</si>
  <si>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</si>
  <si>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</si>
  <si>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法人税、住民税及び事業税支出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</si>
  <si>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</si>
  <si>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</si>
  <si>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</si>
  <si>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</si>
  <si>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</si>
  <si>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</si>
  <si>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</si>
  <si>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</si>
  <si>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</si>
  <si>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</si>
  <si>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</si>
  <si>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</si>
  <si>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</si>
  <si>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</si>
  <si>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</si>
  <si>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</si>
  <si>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</si>
  <si>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</si>
  <si>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</si>
  <si>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</si>
  <si>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</si>
  <si>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</si>
  <si>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</si>
  <si>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</si>
  <si>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</si>
  <si>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</si>
  <si>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</si>
  <si>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</si>
  <si>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</si>
  <si>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</si>
  <si>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</si>
  <si>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</si>
  <si>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</si>
  <si>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</si>
  <si>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</si>
  <si>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</si>
  <si>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</si>
  <si>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</si>
  <si>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</si>
  <si>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</si>
  <si>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</si>
  <si>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</si>
  <si>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</si>
  <si>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</si>
  <si>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事業区分間長期借入金収入</t>
  </si>
  <si>
    <t>事業区分間長期貸付金回収収入</t>
  </si>
  <si>
    <t>事業区分間繰入金収入</t>
  </si>
  <si>
    <t>事業区分間長期貸付金支出</t>
  </si>
  <si>
    <t>事業区分間長期借入金返済支出</t>
  </si>
  <si>
    <t>事業区分間繰入金支出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</si>
  <si>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</si>
  <si>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</si>
  <si>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</si>
  <si>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</si>
  <si>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</si>
  <si>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</si>
  <si>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</si>
  <si>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</si>
  <si>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</si>
  <si>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</si>
  <si>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</si>
  <si>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児童福祉事業収益</t>
  </si>
  <si>
    <t>就労支援事業収益</t>
  </si>
  <si>
    <t>医療事業収益</t>
  </si>
  <si>
    <t>牧場事業収益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</si>
  <si>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</si>
  <si>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</si>
  <si>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</si>
  <si>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</si>
  <si>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</si>
  <si>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</si>
  <si>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</si>
  <si>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授産事業費用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</si>
  <si>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</si>
  <si>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</si>
  <si>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</si>
  <si>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</si>
  <si>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</si>
  <si>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</si>
  <si>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</si>
  <si>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</si>
  <si>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</si>
  <si>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</si>
  <si>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</si>
  <si>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</si>
  <si>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</si>
  <si>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</si>
  <si>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</si>
  <si>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</si>
  <si>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</si>
  <si>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</si>
  <si>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</si>
  <si>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</si>
  <si>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</si>
  <si>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</si>
  <si>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</si>
  <si>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</si>
  <si>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</si>
  <si>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</si>
  <si>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</si>
  <si>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</si>
  <si>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</si>
  <si>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</si>
  <si>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</si>
  <si>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</si>
  <si>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</si>
  <si>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</si>
  <si>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</si>
  <si>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</si>
  <si>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</si>
  <si>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</si>
  <si>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</si>
  <si>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</si>
  <si>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</si>
  <si>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</si>
  <si>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税引前当期活動増減差額（１１）＝（７）＋（１０）</t>
  </si>
  <si>
    <t>法人税、住民税及び事業税（１２）</t>
  </si>
  <si>
    <t>法人税等調整額（１３）</t>
  </si>
  <si>
    <t>当期活動増減差額（１４）＝（１１）－（１２）－（１３）</t>
  </si>
  <si>
    <t>前期繰越活動増減差額（１５）</t>
  </si>
  <si>
    <t>当期末繰越活動増減差額（１６）＝（１４）＋（１５）</t>
  </si>
  <si>
    <t>基本金取崩額（１７）</t>
  </si>
  <si>
    <t>その他の積立金取崩額（１８）</t>
  </si>
  <si>
    <t>その他の積立金積立額（１９）</t>
  </si>
  <si>
    <t>次期繰越活動増減差額（２０）＝（１６）＋（１７）＋（１８）－（１９）</t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</si>
  <si>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</si>
  <si>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</si>
  <si>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</si>
  <si>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</si>
  <si>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事業区分間繰入金収益</t>
  </si>
  <si>
    <t>事業区分間固定資産移管収益</t>
  </si>
  <si>
    <t>事業区分間繰入金費用</t>
  </si>
  <si>
    <t>事業区分間固定資産移管費用</t>
  </si>
  <si>
    <t>第三号第一様式（第二十七条第四項関係）</t>
    <phoneticPr fontId="4"/>
  </si>
  <si>
    <t>法人単位貸借対照表</t>
    <phoneticPr fontId="1"/>
  </si>
  <si>
    <t>平成29年3月31日現在</t>
    <phoneticPr fontId="1"/>
  </si>
  <si>
    <t>資産の部</t>
    <phoneticPr fontId="1"/>
  </si>
  <si>
    <t>負債の部</t>
    <phoneticPr fontId="1"/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</si>
  <si>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</si>
  <si>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</si>
  <si>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</si>
  <si>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</si>
  <si>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</si>
  <si>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</si>
  <si>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</si>
  <si>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</si>
  <si>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</si>
  <si>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</si>
  <si>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</si>
  <si>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</si>
  <si>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未払法人税等</t>
  </si>
  <si>
    <t>　未収補助金</t>
  </si>
  <si>
    <t>　支払手形</t>
  </si>
  <si>
    <t>　未収収益</t>
  </si>
  <si>
    <t>　役員等短期借入金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</si>
  <si>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</si>
  <si>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</si>
  <si>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</si>
  <si>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</si>
  <si>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</si>
  <si>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</si>
  <si>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</si>
  <si>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</si>
  <si>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</si>
  <si>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</si>
  <si>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</si>
  <si>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１年以内返済予定事業区分間借入金</t>
  </si>
  <si>
    <t>　仕掛品</t>
  </si>
  <si>
    <t>　未払費用</t>
  </si>
  <si>
    <t>　原材料</t>
  </si>
  <si>
    <t>　預り金</t>
  </si>
  <si>
    <t>　立替金</t>
  </si>
  <si>
    <t>　職員預り金</t>
  </si>
  <si>
    <t>　前払金</t>
  </si>
  <si>
    <t>　前受金</t>
  </si>
  <si>
    <t>　前払費用</t>
  </si>
  <si>
    <t>　前受収益</t>
  </si>
  <si>
    <t>　１年以内回収予定長期貸付金</t>
  </si>
  <si>
    <t>　仮受金</t>
  </si>
  <si>
    <t>　短期貸付金</t>
  </si>
  <si>
    <t>　賞与引当金</t>
  </si>
  <si>
    <t>　仮払金</t>
  </si>
  <si>
    <t>　未払消費税等</t>
  </si>
  <si>
    <t>　その他の流動資産</t>
  </si>
  <si>
    <t>　その他の流動負債</t>
  </si>
  <si>
    <t>　徴収不能引当金</t>
  </si>
  <si>
    <t>　繰延税金負債</t>
  </si>
  <si>
    <t>　繰延税金資産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</si>
  <si>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</si>
  <si>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</si>
  <si>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</si>
  <si>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</si>
  <si>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</si>
  <si>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</si>
  <si>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</si>
  <si>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</si>
  <si>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</si>
  <si>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</si>
  <si>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建物附属設備</t>
  </si>
  <si>
    <t>　退職給付引当金</t>
  </si>
  <si>
    <t>　投資有価証券</t>
  </si>
  <si>
    <t>　長期未払金</t>
  </si>
  <si>
    <t>その他の固定資産</t>
  </si>
  <si>
    <t>　長期預り金</t>
  </si>
  <si>
    <t>　その他の固定負債</t>
  </si>
  <si>
    <t>　構築物</t>
  </si>
  <si>
    <t>負債の部合計</t>
  </si>
  <si>
    <t>純資産の部</t>
  </si>
  <si>
    <t>　機械及び装置</t>
  </si>
  <si>
    <t>基本金</t>
  </si>
  <si>
    <t>　車輌運搬具</t>
  </si>
  <si>
    <t>　第１号基本金</t>
  </si>
  <si>
    <t>　器具及び備品</t>
  </si>
  <si>
    <t>　第２号基本金</t>
  </si>
  <si>
    <t>　建設仮勘定</t>
  </si>
  <si>
    <t>　第３号基本金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</si>
  <si>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</si>
  <si>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</si>
  <si>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</si>
  <si>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</si>
  <si>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</si>
  <si>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人件費積立金（措置）</t>
  </si>
  <si>
    <t>　無形リース資産</t>
  </si>
  <si>
    <t>　施設・設備整備積立金（措置）</t>
  </si>
  <si>
    <t>　設備等整備積立金</t>
  </si>
  <si>
    <t>　長期貸付金</t>
  </si>
  <si>
    <t>次期繰越活動増減差額</t>
  </si>
  <si>
    <t>　退職給付引当資産</t>
  </si>
  <si>
    <t>（うち当期活動増減差額）</t>
  </si>
  <si>
    <t>　長期預り金積立資産</t>
  </si>
  <si>
    <t>　人件費積立資産（措置）</t>
  </si>
  <si>
    <t>　施設整備等積立資産（措置）</t>
  </si>
  <si>
    <t>　設備等整備積立資産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</si>
  <si>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</si>
  <si>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</si>
  <si>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</si>
  <si>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</si>
  <si>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</si>
  <si>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</si>
  <si>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</si>
  <si>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貸借対照表内訳表</t>
    <phoneticPr fontId="4"/>
  </si>
  <si>
    <t>勘定科目</t>
    <rPh sb="0" eb="2">
      <t>カンジョウ</t>
    </rPh>
    <rPh sb="2" eb="4">
      <t>カモク</t>
    </rPh>
    <phoneticPr fontId="1"/>
  </si>
  <si>
    <t>社会福祉事業</t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</si>
  <si>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</si>
  <si>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</si>
  <si>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</si>
  <si>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法人合計</t>
    <rPh sb="0" eb="2">
      <t>ホウジン</t>
    </rPh>
    <rPh sb="2" eb="4">
      <t>ゴウケイ</t>
    </rPh>
    <phoneticPr fontId="1"/>
  </si>
  <si>
    <t>資産の部</t>
  </si>
  <si>
    <t>　１年以内回収予定事業区分間長期貸付金</t>
  </si>
  <si>
    <t>　事業区分間貸付金</t>
  </si>
  <si>
    <t>　事業区分間長期貸付金</t>
  </si>
  <si>
    <t>負債の部</t>
  </si>
  <si>
    <t>　１年以内返済予定事業区分間長期借入金</t>
  </si>
  <si>
    <t>　事業区分間借入金</t>
  </si>
  <si>
    <t>　事業区分間長期借入金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</si>
</sst>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>
      <alignment vertical="center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0" fontId="7" fillId="0" borderId="14" xfId="2" applyFont="1" applyFill="1" applyBorder="1" applyAlignment="1">
      <alignment horizontal="left" vertical="top" shrinkToFit="1"/>
    </xf>
    <xf numFmtId="176" fontId="9" fillId="0" borderId="14" xfId="2" applyNumberFormat="1" applyFont="1" applyFill="1" applyBorder="1" applyAlignment="1" applyProtection="1">
      <alignment vertical="top" shrinkToFit="1"/>
      <protection locked="0"/>
    </xf>
    <xf numFmtId="0" fontId="7" fillId="0" borderId="7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15" xfId="2" applyFont="1" applyFill="1" applyBorder="1" applyAlignment="1">
      <alignment vertical="center" textRotation="255"/>
    </xf>
    <xf numFmtId="0" fontId="7" fillId="0" borderId="15" xfId="2" applyFont="1" applyFill="1" applyBorder="1">
      <alignment horizontal="left" vertical="top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7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0" fontId="7" fillId="0" borderId="7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Protection="1">
      <alignment vertical="center"/>
      <protection locked="0"/>
    </xf>
    <xf numFmtId="176" fontId="10" fillId="0" borderId="3" xfId="0" applyNumberFormat="1" applyFont="1" applyFill="1" applyBorder="1" applyProtection="1">
      <alignment vertical="center"/>
      <protection locked="0"/>
    </xf>
    <xf numFmtId="176" fontId="10" fillId="0" borderId="2" xfId="0" applyNumberFormat="1" applyFont="1" applyFill="1" applyBorder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2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7" t="s">
        <v>1</v>
      </c>
      <c r="C3" s="37"/>
      <c r="D3" s="37"/>
      <c r="E3" s="37"/>
      <c r="F3" s="37"/>
      <c r="G3" s="37"/>
      <c r="H3" s="37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8" t="s">
        <v>2</v>
      </c>
      <c r="C5" s="38"/>
      <c r="D5" s="38"/>
      <c r="E5" s="38"/>
      <c r="F5" s="38"/>
      <c r="G5" s="38"/>
      <c r="H5" s="38"/>
    </row>
    <row r="6" spans="2:8" ht="15.75">
      <c r="B6" s="6"/>
      <c r="C6" s="6"/>
      <c r="D6" s="6"/>
      <c r="E6" s="6"/>
      <c r="F6" s="3"/>
      <c r="G6" s="3"/>
      <c r="H6" s="6" t="s">
        <v>3</v>
      </c>
    </row>
    <row r="7" spans="2:8" ht="14.25">
      <c r="B7" s="39" t="s">
        <v>4</v>
      </c>
      <c r="C7" s="39"/>
      <c r="D7" s="39"/>
      <c r="E7" s="7" t="s">
        <v>5</v>
      </c>
      <c r="F7" s="7" t="s">
        <v>6</v>
      </c>
      <c r="G7" s="7" t="s">
        <v>7</v>
      </c>
      <c r="H7" s="7" t="s">
        <v>8</v>
      </c>
    </row>
    <row r="8" spans="2:8" ht="14.25">
      <c r="B8" s="34" t="s">
        <v>9</v>
      </c>
      <c r="C8" s="34" t="s">
        <v>10</v>
      </c>
      <c r="D8" s="8" t="s">
        <v>11</v>
      </c>
      <c r="E8" s="9">
        <v>469350000</v>
      </c>
      <c r="F8" s="10">
        <v>468787907</v>
      </c>
      <c r="G8" s="10">
        <f>E8-F8</f>
        <v>562093</v>
      </c>
      <c r="H8" s="10"/>
    </row>
    <row r="9" spans="2:8" ht="14.25">
      <c r="B9" s="35"/>
      <c r="C9" s="35"/>
      <c r="D9" s="11" t="s">
        <v>12</v>
      </c>
      <c r="E9" s="12">
        <v>190708000</v>
      </c>
      <c r="F9" s="13">
        <v>190682605</v>
      </c>
      <c r="G9" s="13">
        <f t="shared" ref="G9:G62" si="0">E9-F9</f>
        <v>25395</v>
      </c>
      <c r="H9" s="13"/>
    </row>
    <row r="10" spans="2:8" ht="14.25">
      <c r="B10" s="35"/>
      <c r="C10" s="35"/>
      <c r="D10" s="11" t="s">
        <v>13</v>
      </c>
      <c r="E10" s="12"/>
      <c r="F10" s="13">
        <v>0</v>
      </c>
      <c r="G10" s="13">
        <f t="shared" si="0"/>
        <v>0</v>
      </c>
      <c r="H10" s="13"/>
    </row>
    <row r="11" spans="2:8" ht="14.25">
      <c r="B11" s="35"/>
      <c r="C11" s="35"/>
      <c r="D11" s="11" t="s">
        <v>14</v>
      </c>
      <c r="E11" s="12">
        <v>71155000</v>
      </c>
      <c r="F11" s="13">
        <v>71151048</v>
      </c>
      <c r="G11" s="13">
        <f t="shared" si="0"/>
        <v>3952</v>
      </c>
      <c r="H11" s="13"/>
    </row>
    <row r="12" spans="2:8" ht="14.25">
      <c r="B12" s="35"/>
      <c r="C12" s="35"/>
      <c r="D12" s="11" t="s">
        <v>15</v>
      </c>
      <c r="E12" s="12">
        <v>13948000</v>
      </c>
      <c r="F12" s="13">
        <v>13937145</v>
      </c>
      <c r="G12" s="13">
        <f t="shared" si="0"/>
        <v>10855</v>
      </c>
      <c r="H12" s="13"/>
    </row>
    <row r="13" spans="2:8" ht="14.25">
      <c r="B13" s="35"/>
      <c r="C13" s="35"/>
      <c r="D13" s="11" t="s">
        <v>16</v>
      </c>
      <c r="E13" s="12">
        <v>455000</v>
      </c>
      <c r="F13" s="13">
        <v>454410</v>
      </c>
      <c r="G13" s="13">
        <f t="shared" si="0"/>
        <v>590</v>
      </c>
      <c r="H13" s="13"/>
    </row>
    <row r="14" spans="2:8" ht="14.25">
      <c r="B14" s="35"/>
      <c r="C14" s="35"/>
      <c r="D14" s="11" t="s">
        <v>17</v>
      </c>
      <c r="E14" s="12">
        <v>1675000</v>
      </c>
      <c r="F14" s="13">
        <v>1631797</v>
      </c>
      <c r="G14" s="13">
        <f t="shared" si="0"/>
        <v>43203</v>
      </c>
      <c r="H14" s="13"/>
    </row>
    <row r="15" spans="2:8" ht="14.25">
      <c r="B15" s="35"/>
      <c r="C15" s="35"/>
      <c r="D15" s="11" t="s">
        <v>18</v>
      </c>
      <c r="E15" s="12">
        <v>42000</v>
      </c>
      <c r="F15" s="13">
        <v>35013</v>
      </c>
      <c r="G15" s="13">
        <f t="shared" si="0"/>
        <v>6987</v>
      </c>
      <c r="H15" s="13"/>
    </row>
    <row r="16" spans="2:8" ht="14.25">
      <c r="B16" s="35"/>
      <c r="C16" s="35"/>
      <c r="D16" s="11" t="s">
        <v>19</v>
      </c>
      <c r="E16" s="12">
        <v>11684000</v>
      </c>
      <c r="F16" s="13">
        <v>11574111</v>
      </c>
      <c r="G16" s="13">
        <f t="shared" si="0"/>
        <v>109889</v>
      </c>
      <c r="H16" s="13"/>
    </row>
    <row r="17" spans="2:8" ht="14.25">
      <c r="B17" s="35"/>
      <c r="C17" s="35"/>
      <c r="D17" s="11" t="s">
        <v>20</v>
      </c>
      <c r="E17" s="14"/>
      <c r="F17" s="13">
        <v>0</v>
      </c>
      <c r="G17" s="13">
        <f t="shared" si="0"/>
        <v>0</v>
      </c>
      <c r="H17" s="13"/>
    </row>
    <row r="18" spans="2:8" ht="14.25">
      <c r="B18" s="35"/>
      <c r="C18" s="36"/>
      <c r="D18" s="15" t="s">
        <v>21</v>
      </c>
      <c r="E18" s="16">
        <f>+E8+E9+E10+E11+E12+E13+E14+E15+E16+E17</f>
        <v>759017000</v>
      </c>
      <c r="F18" s="17">
        <f>+F8+F9+F10+F11+F12+F13+F14+F15+F16+F17</f>
        <v>758254036</v>
      </c>
      <c r="G18" s="17">
        <f t="shared" si="0"/>
        <v>762964</v>
      </c>
      <c r="H18" s="17"/>
    </row>
    <row r="19" spans="2:8" ht="14.25">
      <c r="B19" s="35"/>
      <c r="C19" s="34" t="s">
        <v>22</v>
      </c>
      <c r="D19" s="11" t="s">
        <v>23</v>
      </c>
      <c r="E19" s="9">
        <v>481418000</v>
      </c>
      <c r="F19" s="13">
        <v>481064159</v>
      </c>
      <c r="G19" s="13">
        <f t="shared" si="0"/>
        <v>353841</v>
      </c>
      <c r="H19" s="13"/>
    </row>
    <row r="20" spans="2:8" ht="14.25">
      <c r="B20" s="35"/>
      <c r="C20" s="35"/>
      <c r="D20" s="11" t="s">
        <v>24</v>
      </c>
      <c r="E20" s="12">
        <v>106099000</v>
      </c>
      <c r="F20" s="13">
        <v>105178741</v>
      </c>
      <c r="G20" s="13">
        <f t="shared" si="0"/>
        <v>920259</v>
      </c>
      <c r="H20" s="13"/>
    </row>
    <row r="21" spans="2:8" ht="14.25">
      <c r="B21" s="35"/>
      <c r="C21" s="35"/>
      <c r="D21" s="11" t="s">
        <v>25</v>
      </c>
      <c r="E21" s="12">
        <v>77964000</v>
      </c>
      <c r="F21" s="13">
        <v>77078010</v>
      </c>
      <c r="G21" s="13">
        <f t="shared" si="0"/>
        <v>885990</v>
      </c>
      <c r="H21" s="13"/>
    </row>
    <row r="22" spans="2:8" ht="14.25">
      <c r="B22" s="35"/>
      <c r="C22" s="35"/>
      <c r="D22" s="11" t="s">
        <v>26</v>
      </c>
      <c r="E22" s="12"/>
      <c r="F22" s="13">
        <v>0</v>
      </c>
      <c r="G22" s="13">
        <f t="shared" si="0"/>
        <v>0</v>
      </c>
      <c r="H22" s="13"/>
    </row>
    <row r="23" spans="2:8" ht="14.25">
      <c r="B23" s="35"/>
      <c r="C23" s="35"/>
      <c r="D23" s="11" t="s">
        <v>27</v>
      </c>
      <c r="E23" s="12"/>
      <c r="F23" s="13">
        <v>0</v>
      </c>
      <c r="G23" s="13">
        <f t="shared" si="0"/>
        <v>0</v>
      </c>
      <c r="H23" s="13"/>
    </row>
    <row r="24" spans="2:8" ht="14.25">
      <c r="B24" s="35"/>
      <c r="C24" s="35"/>
      <c r="D24" s="11" t="s">
        <v>28</v>
      </c>
      <c r="E24" s="12">
        <v>2200000</v>
      </c>
      <c r="F24" s="13">
        <v>2102324</v>
      </c>
      <c r="G24" s="13">
        <f t="shared" si="0"/>
        <v>97676</v>
      </c>
      <c r="H24" s="13"/>
    </row>
    <row r="25" spans="2:8" ht="14.25">
      <c r="B25" s="35"/>
      <c r="C25" s="35"/>
      <c r="D25" s="11" t="s">
        <v>29</v>
      </c>
      <c r="E25" s="12">
        <v>5335000</v>
      </c>
      <c r="F25" s="13">
        <v>5311131</v>
      </c>
      <c r="G25" s="13">
        <f t="shared" si="0"/>
        <v>23869</v>
      </c>
      <c r="H25" s="13"/>
    </row>
    <row r="26" spans="2:8" ht="14.25">
      <c r="B26" s="35"/>
      <c r="C26" s="35"/>
      <c r="D26" s="11" t="s">
        <v>30</v>
      </c>
      <c r="E26" s="12">
        <v>2901000</v>
      </c>
      <c r="F26" s="13">
        <v>2794104</v>
      </c>
      <c r="G26" s="13">
        <f t="shared" si="0"/>
        <v>106896</v>
      </c>
      <c r="H26" s="13"/>
    </row>
    <row r="27" spans="2:8" ht="14.25">
      <c r="B27" s="35"/>
      <c r="C27" s="35"/>
      <c r="D27" s="11" t="s">
        <v>31</v>
      </c>
      <c r="E27" s="12"/>
      <c r="F27" s="13">
        <v>0</v>
      </c>
      <c r="G27" s="13">
        <f t="shared" si="0"/>
        <v>0</v>
      </c>
      <c r="H27" s="13"/>
    </row>
    <row r="28" spans="2:8" ht="14.25">
      <c r="B28" s="35"/>
      <c r="C28" s="35"/>
      <c r="D28" s="11" t="s">
        <v>32</v>
      </c>
      <c r="E28" s="14"/>
      <c r="F28" s="13">
        <v>0</v>
      </c>
      <c r="G28" s="13">
        <f t="shared" si="0"/>
        <v>0</v>
      </c>
      <c r="H28" s="13"/>
    </row>
    <row r="29" spans="2:8" ht="14.25">
      <c r="B29" s="35"/>
      <c r="C29" s="36"/>
      <c r="D29" s="15" t="s">
        <v>33</v>
      </c>
      <c r="E29" s="16">
        <f>+E19+E20+E21+E22+E23+E24+E25+E26+E27+E28</f>
        <v>675917000</v>
      </c>
      <c r="F29" s="17">
        <f>+F19+F20+F21+F22+F23+F24+F25+F26+F27+F28</f>
        <v>673528469</v>
      </c>
      <c r="G29" s="17">
        <f t="shared" si="0"/>
        <v>2388531</v>
      </c>
      <c r="H29" s="17"/>
    </row>
    <row r="30" spans="2:8" ht="14.25">
      <c r="B30" s="36"/>
      <c r="C30" s="18" t="s">
        <v>34</v>
      </c>
      <c r="D30" s="19"/>
      <c r="E30" s="16">
        <f xml:space="preserve"> +E18 - E29</f>
        <v>83100000</v>
      </c>
      <c r="F30" s="20">
        <f xml:space="preserve"> +F18 - F29</f>
        <v>84725567</v>
      </c>
      <c r="G30" s="20">
        <f t="shared" si="0"/>
        <v>-1625567</v>
      </c>
      <c r="H30" s="20"/>
    </row>
    <row r="31" spans="2:8" ht="14.25">
      <c r="B31" s="34" t="s">
        <v>35</v>
      </c>
      <c r="C31" s="34" t="s">
        <v>10</v>
      </c>
      <c r="D31" s="11" t="s">
        <v>36</v>
      </c>
      <c r="E31" s="9">
        <v>9745000</v>
      </c>
      <c r="F31" s="13">
        <v>9745000</v>
      </c>
      <c r="G31" s="13">
        <f t="shared" si="0"/>
        <v>0</v>
      </c>
      <c r="H31" s="13"/>
    </row>
    <row r="32" spans="2:8" ht="14.25">
      <c r="B32" s="35"/>
      <c r="C32" s="35"/>
      <c r="D32" s="11" t="s">
        <v>37</v>
      </c>
      <c r="E32" s="12">
        <v>25200000</v>
      </c>
      <c r="F32" s="13">
        <v>25141013</v>
      </c>
      <c r="G32" s="13">
        <f t="shared" si="0"/>
        <v>58987</v>
      </c>
      <c r="H32" s="13"/>
    </row>
    <row r="33" spans="2:8" ht="14.25">
      <c r="B33" s="35"/>
      <c r="C33" s="35"/>
      <c r="D33" s="11" t="s">
        <v>38</v>
      </c>
      <c r="E33" s="12">
        <v>73434000</v>
      </c>
      <c r="F33" s="13">
        <v>70000000</v>
      </c>
      <c r="G33" s="13">
        <f t="shared" si="0"/>
        <v>3434000</v>
      </c>
      <c r="H33" s="13"/>
    </row>
    <row r="34" spans="2:8" ht="14.25">
      <c r="B34" s="35"/>
      <c r="C34" s="35"/>
      <c r="D34" s="11" t="s">
        <v>39</v>
      </c>
      <c r="E34" s="12">
        <v>114000000</v>
      </c>
      <c r="F34" s="13">
        <v>113984140</v>
      </c>
      <c r="G34" s="13">
        <f t="shared" si="0"/>
        <v>15860</v>
      </c>
      <c r="H34" s="13"/>
    </row>
    <row r="35" spans="2:8" ht="14.25">
      <c r="B35" s="35"/>
      <c r="C35" s="35"/>
      <c r="D35" s="11" t="s">
        <v>40</v>
      </c>
      <c r="E35" s="14"/>
      <c r="F35" s="13">
        <v>0</v>
      </c>
      <c r="G35" s="13">
        <f t="shared" si="0"/>
        <v>0</v>
      </c>
      <c r="H35" s="13"/>
    </row>
    <row r="36" spans="2:8" ht="14.25">
      <c r="B36" s="35"/>
      <c r="C36" s="36"/>
      <c r="D36" s="15" t="s">
        <v>41</v>
      </c>
      <c r="E36" s="16">
        <f>+E31+E32+E33+E34+E35</f>
        <v>222379000</v>
      </c>
      <c r="F36" s="17">
        <f>+F31+F32+F33+F34+F35</f>
        <v>218870153</v>
      </c>
      <c r="G36" s="17">
        <f t="shared" si="0"/>
        <v>3508847</v>
      </c>
      <c r="H36" s="17"/>
    </row>
    <row r="37" spans="2:8" ht="14.25">
      <c r="B37" s="35"/>
      <c r="C37" s="34" t="s">
        <v>22</v>
      </c>
      <c r="D37" s="11" t="s">
        <v>42</v>
      </c>
      <c r="E37" s="9">
        <v>47867000</v>
      </c>
      <c r="F37" s="13">
        <v>42440167</v>
      </c>
      <c r="G37" s="13">
        <f t="shared" si="0"/>
        <v>5426833</v>
      </c>
      <c r="H37" s="13"/>
    </row>
    <row r="38" spans="2:8" ht="14.25">
      <c r="B38" s="35"/>
      <c r="C38" s="35"/>
      <c r="D38" s="11" t="s">
        <v>43</v>
      </c>
      <c r="E38" s="12">
        <v>234415000</v>
      </c>
      <c r="F38" s="13">
        <v>234070721</v>
      </c>
      <c r="G38" s="13">
        <f t="shared" si="0"/>
        <v>344279</v>
      </c>
      <c r="H38" s="13"/>
    </row>
    <row r="39" spans="2:8" ht="14.25">
      <c r="B39" s="35"/>
      <c r="C39" s="35"/>
      <c r="D39" s="11" t="s">
        <v>44</v>
      </c>
      <c r="E39" s="12"/>
      <c r="F39" s="13">
        <v>0</v>
      </c>
      <c r="G39" s="13">
        <f t="shared" si="0"/>
        <v>0</v>
      </c>
      <c r="H39" s="13"/>
    </row>
    <row r="40" spans="2:8" ht="14.25">
      <c r="B40" s="35"/>
      <c r="C40" s="35"/>
      <c r="D40" s="11" t="s">
        <v>45</v>
      </c>
      <c r="E40" s="12">
        <v>4360000</v>
      </c>
      <c r="F40" s="13">
        <v>4314588</v>
      </c>
      <c r="G40" s="13">
        <f t="shared" si="0"/>
        <v>45412</v>
      </c>
      <c r="H40" s="13"/>
    </row>
    <row r="41" spans="2:8" ht="14.25">
      <c r="B41" s="35"/>
      <c r="C41" s="35"/>
      <c r="D41" s="11" t="s">
        <v>46</v>
      </c>
      <c r="E41" s="14"/>
      <c r="F41" s="13">
        <v>0</v>
      </c>
      <c r="G41" s="13">
        <f t="shared" si="0"/>
        <v>0</v>
      </c>
      <c r="H41" s="13"/>
    </row>
    <row r="42" spans="2:8" ht="14.25">
      <c r="B42" s="35"/>
      <c r="C42" s="36"/>
      <c r="D42" s="15" t="s">
        <v>47</v>
      </c>
      <c r="E42" s="16">
        <f>+E37+E38+E39+E40+E41</f>
        <v>286642000</v>
      </c>
      <c r="F42" s="17">
        <f>+F37+F38+F39+F40+F41</f>
        <v>280825476</v>
      </c>
      <c r="G42" s="17">
        <f t="shared" si="0"/>
        <v>5816524</v>
      </c>
      <c r="H42" s="17"/>
    </row>
    <row r="43" spans="2:8" ht="14.25">
      <c r="B43" s="36"/>
      <c r="C43" s="21" t="s">
        <v>48</v>
      </c>
      <c r="D43" s="19"/>
      <c r="E43" s="16">
        <f xml:space="preserve"> +E36 - E42</f>
        <v>-64263000</v>
      </c>
      <c r="F43" s="20">
        <f xml:space="preserve"> +F36 - F42</f>
        <v>-61955323</v>
      </c>
      <c r="G43" s="20">
        <f t="shared" si="0"/>
        <v>-2307677</v>
      </c>
      <c r="H43" s="20"/>
    </row>
    <row r="44" spans="2:8" ht="14.25">
      <c r="B44" s="34" t="s">
        <v>49</v>
      </c>
      <c r="C44" s="34" t="s">
        <v>10</v>
      </c>
      <c r="D44" s="11" t="s">
        <v>50</v>
      </c>
      <c r="E44" s="9"/>
      <c r="F44" s="13">
        <v>0</v>
      </c>
      <c r="G44" s="13">
        <f t="shared" si="0"/>
        <v>0</v>
      </c>
      <c r="H44" s="13"/>
    </row>
    <row r="45" spans="2:8" ht="14.25">
      <c r="B45" s="35"/>
      <c r="C45" s="35"/>
      <c r="D45" s="11" t="s">
        <v>51</v>
      </c>
      <c r="E45" s="12">
        <v>130000</v>
      </c>
      <c r="F45" s="13">
        <v>125828</v>
      </c>
      <c r="G45" s="13">
        <f t="shared" si="0"/>
        <v>4172</v>
      </c>
      <c r="H45" s="13"/>
    </row>
    <row r="46" spans="2:8" ht="14.25">
      <c r="B46" s="35"/>
      <c r="C46" s="35"/>
      <c r="D46" s="11" t="s">
        <v>52</v>
      </c>
      <c r="E46" s="12"/>
      <c r="F46" s="13">
        <v>0</v>
      </c>
      <c r="G46" s="13">
        <f t="shared" si="0"/>
        <v>0</v>
      </c>
      <c r="H46" s="13"/>
    </row>
    <row r="47" spans="2:8" ht="14.25">
      <c r="B47" s="35"/>
      <c r="C47" s="35"/>
      <c r="D47" s="11" t="s">
        <v>53</v>
      </c>
      <c r="E47" s="12"/>
      <c r="F47" s="13">
        <v>0</v>
      </c>
      <c r="G47" s="13">
        <f t="shared" si="0"/>
        <v>0</v>
      </c>
      <c r="H47" s="13"/>
    </row>
    <row r="48" spans="2:8" ht="14.25">
      <c r="B48" s="35"/>
      <c r="C48" s="35"/>
      <c r="D48" s="11" t="s">
        <v>54</v>
      </c>
      <c r="E48" s="12">
        <v>18423500</v>
      </c>
      <c r="F48" s="13">
        <v>18380300</v>
      </c>
      <c r="G48" s="13">
        <f t="shared" si="0"/>
        <v>43200</v>
      </c>
      <c r="H48" s="13"/>
    </row>
    <row r="49" spans="2:8" ht="14.25">
      <c r="B49" s="35"/>
      <c r="C49" s="35"/>
      <c r="D49" s="11" t="s">
        <v>55</v>
      </c>
      <c r="E49" s="14"/>
      <c r="F49" s="13">
        <v>0</v>
      </c>
      <c r="G49" s="13">
        <f t="shared" si="0"/>
        <v>0</v>
      </c>
      <c r="H49" s="13"/>
    </row>
    <row r="50" spans="2:8" ht="14.25">
      <c r="B50" s="35"/>
      <c r="C50" s="36"/>
      <c r="D50" s="15" t="s">
        <v>56</v>
      </c>
      <c r="E50" s="16">
        <f>+E44+E45+E46+E47+E48+E49</f>
        <v>18553500</v>
      </c>
      <c r="F50" s="17">
        <f>+F44+F45+F46+F47+F48+F49</f>
        <v>18506128</v>
      </c>
      <c r="G50" s="17">
        <f t="shared" si="0"/>
        <v>47372</v>
      </c>
      <c r="H50" s="17"/>
    </row>
    <row r="51" spans="2:8" ht="14.25">
      <c r="B51" s="35"/>
      <c r="C51" s="34" t="s">
        <v>22</v>
      </c>
      <c r="D51" s="11" t="s">
        <v>57</v>
      </c>
      <c r="E51" s="9"/>
      <c r="F51" s="13">
        <v>0</v>
      </c>
      <c r="G51" s="13">
        <f t="shared" si="0"/>
        <v>0</v>
      </c>
      <c r="H51" s="13"/>
    </row>
    <row r="52" spans="2:8" ht="14.25">
      <c r="B52" s="35"/>
      <c r="C52" s="35"/>
      <c r="D52" s="11" t="s">
        <v>58</v>
      </c>
      <c r="E52" s="12"/>
      <c r="F52" s="13">
        <v>0</v>
      </c>
      <c r="G52" s="13">
        <f t="shared" si="0"/>
        <v>0</v>
      </c>
      <c r="H52" s="13"/>
    </row>
    <row r="53" spans="2:8" ht="14.25">
      <c r="B53" s="35"/>
      <c r="C53" s="35"/>
      <c r="D53" s="11" t="s">
        <v>59</v>
      </c>
      <c r="E53" s="12">
        <v>10000</v>
      </c>
      <c r="F53" s="13">
        <v>10000</v>
      </c>
      <c r="G53" s="13">
        <f t="shared" si="0"/>
        <v>0</v>
      </c>
      <c r="H53" s="13"/>
    </row>
    <row r="54" spans="2:8" ht="14.25">
      <c r="B54" s="35"/>
      <c r="C54" s="35"/>
      <c r="D54" s="11" t="s">
        <v>60</v>
      </c>
      <c r="E54" s="12">
        <v>43991000</v>
      </c>
      <c r="F54" s="13">
        <v>43952200</v>
      </c>
      <c r="G54" s="13">
        <f t="shared" si="0"/>
        <v>38800</v>
      </c>
      <c r="H54" s="13"/>
    </row>
    <row r="55" spans="2:8" ht="14.25">
      <c r="B55" s="35"/>
      <c r="C55" s="35"/>
      <c r="D55" s="22" t="s">
        <v>61</v>
      </c>
      <c r="E55" s="14">
        <v>600000</v>
      </c>
      <c r="F55" s="23">
        <v>588171</v>
      </c>
      <c r="G55" s="23">
        <f t="shared" si="0"/>
        <v>11829</v>
      </c>
      <c r="H55" s="23"/>
    </row>
    <row r="56" spans="2:8" ht="14.25">
      <c r="B56" s="35"/>
      <c r="C56" s="36"/>
      <c r="D56" s="24" t="s">
        <v>62</v>
      </c>
      <c r="E56" s="16">
        <f>+E51+E52+E53+E54+E55</f>
        <v>44601000</v>
      </c>
      <c r="F56" s="25">
        <f>+F51+F52+F53+F54+F55</f>
        <v>44550371</v>
      </c>
      <c r="G56" s="25">
        <f t="shared" si="0"/>
        <v>50629</v>
      </c>
      <c r="H56" s="25"/>
    </row>
    <row r="57" spans="2:8" ht="14.25">
      <c r="B57" s="36"/>
      <c r="C57" s="21" t="s">
        <v>63</v>
      </c>
      <c r="D57" s="19"/>
      <c r="E57" s="16">
        <f xml:space="preserve"> +E50 - E56</f>
        <v>-26047500</v>
      </c>
      <c r="F57" s="20">
        <f xml:space="preserve"> +F50 - F56</f>
        <v>-26044243</v>
      </c>
      <c r="G57" s="20">
        <f t="shared" si="0"/>
        <v>-3257</v>
      </c>
      <c r="H57" s="20"/>
    </row>
    <row r="58" spans="2:8" ht="14.25">
      <c r="B58" s="26" t="s">
        <v>64</v>
      </c>
      <c r="C58" s="27"/>
      <c r="D58" s="28"/>
      <c r="E58" s="9"/>
      <c r="F58" s="29"/>
      <c r="G58" s="29">
        <f>E58 + E59</f>
        <v>0</v>
      </c>
      <c r="H58" s="29"/>
    </row>
    <row r="59" spans="2:8" ht="14.25">
      <c r="B59" s="30"/>
      <c r="C59" s="31"/>
      <c r="D59" s="32"/>
      <c r="E59" s="14"/>
      <c r="F59" s="33"/>
      <c r="G59" s="33"/>
      <c r="H59" s="33"/>
    </row>
    <row r="60" spans="2:8" ht="14.25">
      <c r="B60" s="21" t="s">
        <v>65</v>
      </c>
      <c r="C60" s="18"/>
      <c r="D60" s="19"/>
      <c r="E60" s="16">
        <f xml:space="preserve"> +E30 +E43 +E57 - (E58 + E59)</f>
        <v>-7210500</v>
      </c>
      <c r="F60" s="20">
        <f xml:space="preserve"> +F30 +F43 +F57 - (F58 + F59)</f>
        <v>-3273999</v>
      </c>
      <c r="G60" s="20">
        <f t="shared" si="0"/>
        <v>-3936501</v>
      </c>
      <c r="H60" s="20"/>
    </row>
    <row r="61" spans="2:8" ht="14.25">
      <c r="B61" s="21" t="s">
        <v>66</v>
      </c>
      <c r="C61" s="18"/>
      <c r="D61" s="19"/>
      <c r="E61" s="16">
        <v>173195023</v>
      </c>
      <c r="F61" s="20">
        <v>173195023</v>
      </c>
      <c r="G61" s="20">
        <f t="shared" si="0"/>
        <v>0</v>
      </c>
      <c r="H61" s="20"/>
    </row>
    <row r="62" spans="2:8" ht="14.25">
      <c r="B62" s="21" t="s">
        <v>67</v>
      </c>
      <c r="C62" s="18"/>
      <c r="D62" s="19"/>
      <c r="E62" s="16">
        <f xml:space="preserve"> +E60 +E61</f>
        <v>165984523</v>
      </c>
      <c r="F62" s="20">
        <f xml:space="preserve"> +F60 +F61</f>
        <v>169921024</v>
      </c>
      <c r="G62" s="20">
        <f t="shared" si="0"/>
        <v>-3936501</v>
      </c>
      <c r="H62" s="20"/>
    </row>
  </sheetData>
  <mergeCells count="12">
    <mergeCell ref="B3:H3"/>
    <mergeCell ref="B5:H5"/>
    <mergeCell ref="B7:D7"/>
    <mergeCell ref="B8:B30"/>
    <mergeCell ref="C8:C18"/>
    <mergeCell ref="C19:C29"/>
    <mergeCell ref="B31:B43"/>
    <mergeCell ref="C31:C36"/>
    <mergeCell ref="C37:C42"/>
    <mergeCell ref="B44:B57"/>
    <mergeCell ref="C44:C50"/>
    <mergeCell ref="C51:C56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6"/>
  <sheetViews>
    <sheetView showGridLines="0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5"/>
      <c r="C2" s="5"/>
      <c r="D2" s="5"/>
      <c r="E2" s="5"/>
      <c r="F2" s="3"/>
      <c r="G2" s="3"/>
      <c r="H2" s="3"/>
      <c r="I2" s="4"/>
      <c r="J2" s="4" t="s">
        <v>68</v>
      </c>
    </row>
    <row r="3" spans="2:10" ht="21">
      <c r="B3" s="37" t="s">
        <v>69</v>
      </c>
      <c r="C3" s="37"/>
      <c r="D3" s="37"/>
      <c r="E3" s="37"/>
      <c r="F3" s="37"/>
      <c r="G3" s="37"/>
      <c r="H3" s="37"/>
      <c r="I3" s="37"/>
      <c r="J3" s="37"/>
    </row>
    <row r="4" spans="2:10" ht="14.25">
      <c r="B4" s="40"/>
      <c r="C4" s="40"/>
      <c r="D4" s="40"/>
      <c r="E4" s="40"/>
      <c r="F4" s="40"/>
      <c r="G4" s="40"/>
      <c r="H4" s="40"/>
      <c r="I4" s="3"/>
      <c r="J4" s="3"/>
    </row>
    <row r="5" spans="2:10" ht="21">
      <c r="B5" s="38" t="s">
        <v>2</v>
      </c>
      <c r="C5" s="38"/>
      <c r="D5" s="38"/>
      <c r="E5" s="38"/>
      <c r="F5" s="38"/>
      <c r="G5" s="38"/>
      <c r="H5" s="38"/>
      <c r="I5" s="38"/>
      <c r="J5" s="38"/>
    </row>
    <row r="6" spans="2:10" ht="15.75">
      <c r="B6" s="6"/>
      <c r="C6" s="6"/>
      <c r="D6" s="6"/>
      <c r="E6" s="6"/>
      <c r="F6" s="6"/>
      <c r="G6" s="6"/>
      <c r="H6" s="3"/>
      <c r="I6" s="3"/>
      <c r="J6" s="6" t="s">
        <v>3</v>
      </c>
    </row>
    <row r="7" spans="2:10" ht="14.25">
      <c r="B7" s="39" t="s">
        <v>4</v>
      </c>
      <c r="C7" s="39"/>
      <c r="D7" s="39"/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</row>
    <row r="8" spans="2:10" ht="14.25">
      <c r="B8" s="34" t="s">
        <v>9</v>
      </c>
      <c r="C8" s="34" t="s">
        <v>10</v>
      </c>
      <c r="D8" s="8" t="s">
        <v>11</v>
      </c>
      <c r="E8" s="10">
        <v>468787907</v>
      </c>
      <c r="F8" s="10">
        <v>0</v>
      </c>
      <c r="G8" s="10">
        <v>0</v>
      </c>
      <c r="H8" s="10">
        <f>E8+F8+G8</f>
        <v>468787907</v>
      </c>
      <c r="I8" s="9"/>
      <c r="J8" s="10">
        <f>H8-I8</f>
        <v>468787907</v>
      </c>
    </row>
    <row r="9" spans="2:10" ht="14.25">
      <c r="B9" s="35"/>
      <c r="C9" s="35"/>
      <c r="D9" s="11" t="s">
        <v>12</v>
      </c>
      <c r="E9" s="13">
        <v>190682605</v>
      </c>
      <c r="F9" s="13">
        <v>0</v>
      </c>
      <c r="G9" s="13">
        <v>0</v>
      </c>
      <c r="H9" s="13">
        <f t="shared" ref="H9:H66" si="0">E9+F9+G9</f>
        <v>190682605</v>
      </c>
      <c r="I9" s="12"/>
      <c r="J9" s="13">
        <f t="shared" ref="J9:J66" si="1">H9-I9</f>
        <v>190682605</v>
      </c>
    </row>
    <row r="10" spans="2:10" ht="14.25">
      <c r="B10" s="35"/>
      <c r="C10" s="35"/>
      <c r="D10" s="11" t="s">
        <v>13</v>
      </c>
      <c r="E10" s="13">
        <v>0</v>
      </c>
      <c r="F10" s="13">
        <v>0</v>
      </c>
      <c r="G10" s="13">
        <v>0</v>
      </c>
      <c r="H10" s="13">
        <f t="shared" si="0"/>
        <v>0</v>
      </c>
      <c r="I10" s="12"/>
      <c r="J10" s="13">
        <f t="shared" si="1"/>
        <v>0</v>
      </c>
    </row>
    <row r="11" spans="2:10" ht="14.25">
      <c r="B11" s="35"/>
      <c r="C11" s="35"/>
      <c r="D11" s="11" t="s">
        <v>14</v>
      </c>
      <c r="E11" s="13">
        <v>0</v>
      </c>
      <c r="F11" s="13">
        <v>71151048</v>
      </c>
      <c r="G11" s="13">
        <v>0</v>
      </c>
      <c r="H11" s="13">
        <f t="shared" si="0"/>
        <v>71151048</v>
      </c>
      <c r="I11" s="12"/>
      <c r="J11" s="13">
        <f t="shared" si="1"/>
        <v>71151048</v>
      </c>
    </row>
    <row r="12" spans="2:10" ht="14.25">
      <c r="B12" s="35"/>
      <c r="C12" s="35"/>
      <c r="D12" s="11" t="s">
        <v>15</v>
      </c>
      <c r="E12" s="13">
        <v>0</v>
      </c>
      <c r="F12" s="13">
        <v>10571721</v>
      </c>
      <c r="G12" s="13">
        <v>12664681</v>
      </c>
      <c r="H12" s="13">
        <f t="shared" si="0"/>
        <v>23236402</v>
      </c>
      <c r="I12" s="12">
        <v>9299257</v>
      </c>
      <c r="J12" s="13">
        <f t="shared" si="1"/>
        <v>13937145</v>
      </c>
    </row>
    <row r="13" spans="2:10" ht="14.25">
      <c r="B13" s="35"/>
      <c r="C13" s="35"/>
      <c r="D13" s="11" t="s">
        <v>16</v>
      </c>
      <c r="E13" s="13">
        <v>454410</v>
      </c>
      <c r="F13" s="13">
        <v>0</v>
      </c>
      <c r="G13" s="13">
        <v>0</v>
      </c>
      <c r="H13" s="13">
        <f t="shared" si="0"/>
        <v>454410</v>
      </c>
      <c r="I13" s="12"/>
      <c r="J13" s="13">
        <f t="shared" si="1"/>
        <v>454410</v>
      </c>
    </row>
    <row r="14" spans="2:10" ht="14.25">
      <c r="B14" s="35"/>
      <c r="C14" s="35"/>
      <c r="D14" s="11" t="s">
        <v>17</v>
      </c>
      <c r="E14" s="13">
        <v>1626797</v>
      </c>
      <c r="F14" s="13">
        <v>5000</v>
      </c>
      <c r="G14" s="13">
        <v>0</v>
      </c>
      <c r="H14" s="13">
        <f t="shared" si="0"/>
        <v>1631797</v>
      </c>
      <c r="I14" s="12"/>
      <c r="J14" s="13">
        <f t="shared" si="1"/>
        <v>1631797</v>
      </c>
    </row>
    <row r="15" spans="2:10" ht="14.25">
      <c r="B15" s="35"/>
      <c r="C15" s="35"/>
      <c r="D15" s="11" t="s">
        <v>18</v>
      </c>
      <c r="E15" s="13">
        <v>33225</v>
      </c>
      <c r="F15" s="13">
        <v>1784</v>
      </c>
      <c r="G15" s="13">
        <v>4</v>
      </c>
      <c r="H15" s="13">
        <f t="shared" si="0"/>
        <v>35013</v>
      </c>
      <c r="I15" s="12"/>
      <c r="J15" s="13">
        <f t="shared" si="1"/>
        <v>35013</v>
      </c>
    </row>
    <row r="16" spans="2:10" ht="14.25">
      <c r="B16" s="35"/>
      <c r="C16" s="35"/>
      <c r="D16" s="11" t="s">
        <v>19</v>
      </c>
      <c r="E16" s="13">
        <v>11516115</v>
      </c>
      <c r="F16" s="13">
        <v>57996</v>
      </c>
      <c r="G16" s="13">
        <v>0</v>
      </c>
      <c r="H16" s="13">
        <f t="shared" si="0"/>
        <v>11574111</v>
      </c>
      <c r="I16" s="12"/>
      <c r="J16" s="13">
        <f t="shared" si="1"/>
        <v>11574111</v>
      </c>
    </row>
    <row r="17" spans="2:10" ht="14.25">
      <c r="B17" s="35"/>
      <c r="C17" s="35"/>
      <c r="D17" s="11" t="s">
        <v>20</v>
      </c>
      <c r="E17" s="13">
        <v>0</v>
      </c>
      <c r="F17" s="13">
        <v>0</v>
      </c>
      <c r="G17" s="13">
        <v>0</v>
      </c>
      <c r="H17" s="13">
        <f t="shared" si="0"/>
        <v>0</v>
      </c>
      <c r="I17" s="14"/>
      <c r="J17" s="13">
        <f t="shared" si="1"/>
        <v>0</v>
      </c>
    </row>
    <row r="18" spans="2:10" ht="14.25">
      <c r="B18" s="35"/>
      <c r="C18" s="36"/>
      <c r="D18" s="15" t="s">
        <v>21</v>
      </c>
      <c r="E18" s="17">
        <f>+E8+E9+E10+E11+E12+E13+E14+E15+E16+E17</f>
        <v>673101059</v>
      </c>
      <c r="F18" s="17">
        <f>+F8+F9+F10+F11+F12+F13+F14+F15+F16+F17</f>
        <v>81787549</v>
      </c>
      <c r="G18" s="17">
        <f>+G8+G9+G10+G11+G12+G13+G14+G15+G16+G17</f>
        <v>12664685</v>
      </c>
      <c r="H18" s="17">
        <f t="shared" si="0"/>
        <v>767553293</v>
      </c>
      <c r="I18" s="16">
        <f>+I8+I9+I10+I11+I12+I13+I14+I15+I16+I17</f>
        <v>9299257</v>
      </c>
      <c r="J18" s="17">
        <f t="shared" si="1"/>
        <v>758254036</v>
      </c>
    </row>
    <row r="19" spans="2:10" ht="14.25">
      <c r="B19" s="35"/>
      <c r="C19" s="34" t="s">
        <v>22</v>
      </c>
      <c r="D19" s="11" t="s">
        <v>23</v>
      </c>
      <c r="E19" s="13">
        <v>445408805</v>
      </c>
      <c r="F19" s="13">
        <v>34815354</v>
      </c>
      <c r="G19" s="13">
        <v>840000</v>
      </c>
      <c r="H19" s="13">
        <f t="shared" si="0"/>
        <v>481064159</v>
      </c>
      <c r="I19" s="9"/>
      <c r="J19" s="13">
        <f t="shared" si="1"/>
        <v>481064159</v>
      </c>
    </row>
    <row r="20" spans="2:10" ht="14.25">
      <c r="B20" s="35"/>
      <c r="C20" s="35"/>
      <c r="D20" s="11" t="s">
        <v>24</v>
      </c>
      <c r="E20" s="13">
        <v>86617779</v>
      </c>
      <c r="F20" s="13">
        <v>17808407</v>
      </c>
      <c r="G20" s="13">
        <v>10051812</v>
      </c>
      <c r="H20" s="13">
        <f t="shared" si="0"/>
        <v>114477998</v>
      </c>
      <c r="I20" s="12">
        <v>9299257</v>
      </c>
      <c r="J20" s="13">
        <f t="shared" si="1"/>
        <v>105178741</v>
      </c>
    </row>
    <row r="21" spans="2:10" ht="14.25">
      <c r="B21" s="35"/>
      <c r="C21" s="35"/>
      <c r="D21" s="11" t="s">
        <v>25</v>
      </c>
      <c r="E21" s="13">
        <v>68109470</v>
      </c>
      <c r="F21" s="13">
        <v>8213539</v>
      </c>
      <c r="G21" s="13">
        <v>755001</v>
      </c>
      <c r="H21" s="13">
        <f t="shared" si="0"/>
        <v>77078010</v>
      </c>
      <c r="I21" s="12"/>
      <c r="J21" s="13">
        <f t="shared" si="1"/>
        <v>77078010</v>
      </c>
    </row>
    <row r="22" spans="2:10" ht="14.25">
      <c r="B22" s="35"/>
      <c r="C22" s="35"/>
      <c r="D22" s="11" t="s">
        <v>26</v>
      </c>
      <c r="E22" s="13">
        <v>0</v>
      </c>
      <c r="F22" s="13">
        <v>0</v>
      </c>
      <c r="G22" s="13">
        <v>0</v>
      </c>
      <c r="H22" s="13">
        <f t="shared" si="0"/>
        <v>0</v>
      </c>
      <c r="I22" s="12"/>
      <c r="J22" s="13">
        <f t="shared" si="1"/>
        <v>0</v>
      </c>
    </row>
    <row r="23" spans="2:10" ht="14.25">
      <c r="B23" s="35"/>
      <c r="C23" s="35"/>
      <c r="D23" s="11" t="s">
        <v>27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2"/>
      <c r="J23" s="13">
        <f t="shared" si="1"/>
        <v>0</v>
      </c>
    </row>
    <row r="24" spans="2:10" ht="14.25">
      <c r="B24" s="35"/>
      <c r="C24" s="35"/>
      <c r="D24" s="11" t="s">
        <v>28</v>
      </c>
      <c r="E24" s="13">
        <v>2102324</v>
      </c>
      <c r="F24" s="13">
        <v>0</v>
      </c>
      <c r="G24" s="13">
        <v>0</v>
      </c>
      <c r="H24" s="13">
        <f t="shared" si="0"/>
        <v>2102324</v>
      </c>
      <c r="I24" s="12"/>
      <c r="J24" s="13">
        <f t="shared" si="1"/>
        <v>2102324</v>
      </c>
    </row>
    <row r="25" spans="2:10" ht="14.25">
      <c r="B25" s="35"/>
      <c r="C25" s="35"/>
      <c r="D25" s="11" t="s">
        <v>29</v>
      </c>
      <c r="E25" s="13">
        <v>4385195</v>
      </c>
      <c r="F25" s="13">
        <v>925936</v>
      </c>
      <c r="G25" s="13">
        <v>0</v>
      </c>
      <c r="H25" s="13">
        <f t="shared" si="0"/>
        <v>5311131</v>
      </c>
      <c r="I25" s="12"/>
      <c r="J25" s="13">
        <f t="shared" si="1"/>
        <v>5311131</v>
      </c>
    </row>
    <row r="26" spans="2:10" ht="14.25">
      <c r="B26" s="35"/>
      <c r="C26" s="35"/>
      <c r="D26" s="11" t="s">
        <v>30</v>
      </c>
      <c r="E26" s="13">
        <v>2630904</v>
      </c>
      <c r="F26" s="13">
        <v>0</v>
      </c>
      <c r="G26" s="13">
        <v>163200</v>
      </c>
      <c r="H26" s="13">
        <f t="shared" si="0"/>
        <v>2794104</v>
      </c>
      <c r="I26" s="12"/>
      <c r="J26" s="13">
        <f t="shared" si="1"/>
        <v>2794104</v>
      </c>
    </row>
    <row r="27" spans="2:10" ht="14.25">
      <c r="B27" s="35"/>
      <c r="C27" s="35"/>
      <c r="D27" s="11" t="s">
        <v>31</v>
      </c>
      <c r="E27" s="13">
        <v>0</v>
      </c>
      <c r="F27" s="13">
        <v>0</v>
      </c>
      <c r="G27" s="13">
        <v>0</v>
      </c>
      <c r="H27" s="13">
        <f t="shared" si="0"/>
        <v>0</v>
      </c>
      <c r="I27" s="12"/>
      <c r="J27" s="13">
        <f t="shared" si="1"/>
        <v>0</v>
      </c>
    </row>
    <row r="28" spans="2:10" ht="14.25">
      <c r="B28" s="35"/>
      <c r="C28" s="35"/>
      <c r="D28" s="11" t="s">
        <v>32</v>
      </c>
      <c r="E28" s="13">
        <v>0</v>
      </c>
      <c r="F28" s="13">
        <v>0</v>
      </c>
      <c r="G28" s="13">
        <v>0</v>
      </c>
      <c r="H28" s="13">
        <f t="shared" si="0"/>
        <v>0</v>
      </c>
      <c r="I28" s="14"/>
      <c r="J28" s="13">
        <f t="shared" si="1"/>
        <v>0</v>
      </c>
    </row>
    <row r="29" spans="2:10" ht="14.25">
      <c r="B29" s="35"/>
      <c r="C29" s="36"/>
      <c r="D29" s="15" t="s">
        <v>33</v>
      </c>
      <c r="E29" s="17">
        <f>+E19+E20+E21+E22+E23+E24+E25+E26+E27+E28</f>
        <v>609254477</v>
      </c>
      <c r="F29" s="17">
        <f>+F19+F20+F21+F22+F23+F24+F25+F26+F27+F28</f>
        <v>61763236</v>
      </c>
      <c r="G29" s="17">
        <f>+G19+G20+G21+G22+G23+G24+G25+G26+G27+G28</f>
        <v>11810013</v>
      </c>
      <c r="H29" s="17">
        <f t="shared" si="0"/>
        <v>682827726</v>
      </c>
      <c r="I29" s="16">
        <f>+I19+I20+I21+I22+I23+I24+I25+I26+I27+I28</f>
        <v>9299257</v>
      </c>
      <c r="J29" s="17">
        <f t="shared" si="1"/>
        <v>673528469</v>
      </c>
    </row>
    <row r="30" spans="2:10" ht="14.25">
      <c r="B30" s="36"/>
      <c r="C30" s="18" t="s">
        <v>34</v>
      </c>
      <c r="D30" s="19"/>
      <c r="E30" s="20">
        <f xml:space="preserve"> +E18 - E29</f>
        <v>63846582</v>
      </c>
      <c r="F30" s="20">
        <f xml:space="preserve"> +F18 - F29</f>
        <v>20024313</v>
      </c>
      <c r="G30" s="20">
        <f xml:space="preserve"> +G18 - G29</f>
        <v>854672</v>
      </c>
      <c r="H30" s="20">
        <f t="shared" si="0"/>
        <v>84725567</v>
      </c>
      <c r="I30" s="16">
        <f xml:space="preserve"> +I18 - I29</f>
        <v>0</v>
      </c>
      <c r="J30" s="20">
        <f t="shared" si="1"/>
        <v>84725567</v>
      </c>
    </row>
    <row r="31" spans="2:10" ht="14.25">
      <c r="B31" s="34" t="s">
        <v>35</v>
      </c>
      <c r="C31" s="34" t="s">
        <v>10</v>
      </c>
      <c r="D31" s="11" t="s">
        <v>36</v>
      </c>
      <c r="E31" s="13">
        <v>9745000</v>
      </c>
      <c r="F31" s="13">
        <v>0</v>
      </c>
      <c r="G31" s="13">
        <v>0</v>
      </c>
      <c r="H31" s="13">
        <f t="shared" si="0"/>
        <v>9745000</v>
      </c>
      <c r="I31" s="9"/>
      <c r="J31" s="13">
        <f t="shared" si="1"/>
        <v>9745000</v>
      </c>
    </row>
    <row r="32" spans="2:10" ht="14.25">
      <c r="B32" s="35"/>
      <c r="C32" s="35"/>
      <c r="D32" s="11" t="s">
        <v>37</v>
      </c>
      <c r="E32" s="13">
        <v>0</v>
      </c>
      <c r="F32" s="13">
        <v>25141013</v>
      </c>
      <c r="G32" s="13">
        <v>0</v>
      </c>
      <c r="H32" s="13">
        <f t="shared" si="0"/>
        <v>25141013</v>
      </c>
      <c r="I32" s="12"/>
      <c r="J32" s="13">
        <f t="shared" si="1"/>
        <v>25141013</v>
      </c>
    </row>
    <row r="33" spans="2:10" ht="14.25">
      <c r="B33" s="35"/>
      <c r="C33" s="35"/>
      <c r="D33" s="11" t="s">
        <v>38</v>
      </c>
      <c r="E33" s="13">
        <v>-3192415</v>
      </c>
      <c r="F33" s="13">
        <v>73192415</v>
      </c>
      <c r="G33" s="13">
        <v>0</v>
      </c>
      <c r="H33" s="13">
        <f t="shared" si="0"/>
        <v>70000000</v>
      </c>
      <c r="I33" s="12"/>
      <c r="J33" s="13">
        <f t="shared" si="1"/>
        <v>70000000</v>
      </c>
    </row>
    <row r="34" spans="2:10" ht="14.25">
      <c r="B34" s="35"/>
      <c r="C34" s="35"/>
      <c r="D34" s="11" t="s">
        <v>39</v>
      </c>
      <c r="E34" s="13">
        <v>0</v>
      </c>
      <c r="F34" s="13">
        <v>113984140</v>
      </c>
      <c r="G34" s="13">
        <v>0</v>
      </c>
      <c r="H34" s="13">
        <f t="shared" si="0"/>
        <v>113984140</v>
      </c>
      <c r="I34" s="12"/>
      <c r="J34" s="13">
        <f t="shared" si="1"/>
        <v>113984140</v>
      </c>
    </row>
    <row r="35" spans="2:10" ht="14.25">
      <c r="B35" s="35"/>
      <c r="C35" s="35"/>
      <c r="D35" s="11" t="s">
        <v>40</v>
      </c>
      <c r="E35" s="13">
        <v>0</v>
      </c>
      <c r="F35" s="13">
        <v>0</v>
      </c>
      <c r="G35" s="13">
        <v>0</v>
      </c>
      <c r="H35" s="13">
        <f t="shared" si="0"/>
        <v>0</v>
      </c>
      <c r="I35" s="14"/>
      <c r="J35" s="13">
        <f t="shared" si="1"/>
        <v>0</v>
      </c>
    </row>
    <row r="36" spans="2:10" ht="14.25">
      <c r="B36" s="35"/>
      <c r="C36" s="36"/>
      <c r="D36" s="15" t="s">
        <v>41</v>
      </c>
      <c r="E36" s="17">
        <f>+E31+E32+E33+E34+E35</f>
        <v>6552585</v>
      </c>
      <c r="F36" s="17">
        <f>+F31+F32+F33+F34+F35</f>
        <v>212317568</v>
      </c>
      <c r="G36" s="17">
        <f>+G31+G32+G33+G34+G35</f>
        <v>0</v>
      </c>
      <c r="H36" s="17">
        <f t="shared" si="0"/>
        <v>218870153</v>
      </c>
      <c r="I36" s="16">
        <f>+I31+I32+I33+I34+I35</f>
        <v>0</v>
      </c>
      <c r="J36" s="17">
        <f t="shared" si="1"/>
        <v>218870153</v>
      </c>
    </row>
    <row r="37" spans="2:10" ht="14.25">
      <c r="B37" s="35"/>
      <c r="C37" s="34" t="s">
        <v>22</v>
      </c>
      <c r="D37" s="11" t="s">
        <v>42</v>
      </c>
      <c r="E37" s="13">
        <v>35666539</v>
      </c>
      <c r="F37" s="13">
        <v>6773628</v>
      </c>
      <c r="G37" s="13">
        <v>0</v>
      </c>
      <c r="H37" s="13">
        <f t="shared" si="0"/>
        <v>42440167</v>
      </c>
      <c r="I37" s="9"/>
      <c r="J37" s="13">
        <f t="shared" si="1"/>
        <v>42440167</v>
      </c>
    </row>
    <row r="38" spans="2:10" ht="14.25">
      <c r="B38" s="35"/>
      <c r="C38" s="35"/>
      <c r="D38" s="11" t="s">
        <v>43</v>
      </c>
      <c r="E38" s="13">
        <v>6976413</v>
      </c>
      <c r="F38" s="13">
        <v>227094308</v>
      </c>
      <c r="G38" s="13">
        <v>0</v>
      </c>
      <c r="H38" s="13">
        <f t="shared" si="0"/>
        <v>234070721</v>
      </c>
      <c r="I38" s="12"/>
      <c r="J38" s="13">
        <f t="shared" si="1"/>
        <v>234070721</v>
      </c>
    </row>
    <row r="39" spans="2:10" ht="14.25">
      <c r="B39" s="35"/>
      <c r="C39" s="35"/>
      <c r="D39" s="11" t="s">
        <v>44</v>
      </c>
      <c r="E39" s="13">
        <v>0</v>
      </c>
      <c r="F39" s="13">
        <v>0</v>
      </c>
      <c r="G39" s="13">
        <v>0</v>
      </c>
      <c r="H39" s="13">
        <f t="shared" si="0"/>
        <v>0</v>
      </c>
      <c r="I39" s="12"/>
      <c r="J39" s="13">
        <f t="shared" si="1"/>
        <v>0</v>
      </c>
    </row>
    <row r="40" spans="2:10" ht="14.25">
      <c r="B40" s="35"/>
      <c r="C40" s="35"/>
      <c r="D40" s="11" t="s">
        <v>45</v>
      </c>
      <c r="E40" s="13">
        <v>2962860</v>
      </c>
      <c r="F40" s="13">
        <v>1351728</v>
      </c>
      <c r="G40" s="13">
        <v>0</v>
      </c>
      <c r="H40" s="13">
        <f t="shared" si="0"/>
        <v>4314588</v>
      </c>
      <c r="I40" s="12"/>
      <c r="J40" s="13">
        <f t="shared" si="1"/>
        <v>4314588</v>
      </c>
    </row>
    <row r="41" spans="2:10" ht="14.25">
      <c r="B41" s="35"/>
      <c r="C41" s="35"/>
      <c r="D41" s="11" t="s">
        <v>46</v>
      </c>
      <c r="E41" s="13">
        <v>0</v>
      </c>
      <c r="F41" s="13">
        <v>0</v>
      </c>
      <c r="G41" s="13">
        <v>0</v>
      </c>
      <c r="H41" s="13">
        <f t="shared" si="0"/>
        <v>0</v>
      </c>
      <c r="I41" s="14"/>
      <c r="J41" s="13">
        <f t="shared" si="1"/>
        <v>0</v>
      </c>
    </row>
    <row r="42" spans="2:10" ht="14.25">
      <c r="B42" s="35"/>
      <c r="C42" s="36"/>
      <c r="D42" s="15" t="s">
        <v>47</v>
      </c>
      <c r="E42" s="17">
        <f>+E37+E38+E39+E40+E41</f>
        <v>45605812</v>
      </c>
      <c r="F42" s="17">
        <f>+F37+F38+F39+F40+F41</f>
        <v>235219664</v>
      </c>
      <c r="G42" s="17">
        <f>+G37+G38+G39+G40+G41</f>
        <v>0</v>
      </c>
      <c r="H42" s="17">
        <f t="shared" si="0"/>
        <v>280825476</v>
      </c>
      <c r="I42" s="16">
        <f>+I37+I38+I39+I40+I41</f>
        <v>0</v>
      </c>
      <c r="J42" s="17">
        <f t="shared" si="1"/>
        <v>280825476</v>
      </c>
    </row>
    <row r="43" spans="2:10" ht="14.25">
      <c r="B43" s="36"/>
      <c r="C43" s="21" t="s">
        <v>48</v>
      </c>
      <c r="D43" s="19"/>
      <c r="E43" s="20">
        <f xml:space="preserve"> +E36 - E42</f>
        <v>-39053227</v>
      </c>
      <c r="F43" s="20">
        <f xml:space="preserve"> +F36 - F42</f>
        <v>-22902096</v>
      </c>
      <c r="G43" s="20">
        <f xml:space="preserve"> +G36 - G42</f>
        <v>0</v>
      </c>
      <c r="H43" s="20">
        <f t="shared" si="0"/>
        <v>-61955323</v>
      </c>
      <c r="I43" s="16">
        <f xml:space="preserve"> +I36 - I42</f>
        <v>0</v>
      </c>
      <c r="J43" s="20">
        <f t="shared" si="1"/>
        <v>-61955323</v>
      </c>
    </row>
    <row r="44" spans="2:10" ht="14.25">
      <c r="B44" s="34" t="s">
        <v>49</v>
      </c>
      <c r="C44" s="34" t="s">
        <v>10</v>
      </c>
      <c r="D44" s="11" t="s">
        <v>50</v>
      </c>
      <c r="E44" s="13">
        <v>0</v>
      </c>
      <c r="F44" s="13">
        <v>0</v>
      </c>
      <c r="G44" s="13">
        <v>0</v>
      </c>
      <c r="H44" s="13">
        <f t="shared" si="0"/>
        <v>0</v>
      </c>
      <c r="I44" s="9"/>
      <c r="J44" s="13">
        <f t="shared" si="1"/>
        <v>0</v>
      </c>
    </row>
    <row r="45" spans="2:10" ht="14.25">
      <c r="B45" s="35"/>
      <c r="C45" s="35"/>
      <c r="D45" s="11" t="s">
        <v>51</v>
      </c>
      <c r="E45" s="13">
        <v>125828</v>
      </c>
      <c r="F45" s="13">
        <v>0</v>
      </c>
      <c r="G45" s="13">
        <v>0</v>
      </c>
      <c r="H45" s="13">
        <f t="shared" si="0"/>
        <v>125828</v>
      </c>
      <c r="I45" s="12"/>
      <c r="J45" s="13">
        <f t="shared" si="1"/>
        <v>125828</v>
      </c>
    </row>
    <row r="46" spans="2:10" ht="14.25">
      <c r="B46" s="35"/>
      <c r="C46" s="35"/>
      <c r="D46" s="11" t="s">
        <v>52</v>
      </c>
      <c r="E46" s="13">
        <v>0</v>
      </c>
      <c r="F46" s="13">
        <v>0</v>
      </c>
      <c r="G46" s="13">
        <v>0</v>
      </c>
      <c r="H46" s="13">
        <f t="shared" si="0"/>
        <v>0</v>
      </c>
      <c r="I46" s="12"/>
      <c r="J46" s="13">
        <f t="shared" si="1"/>
        <v>0</v>
      </c>
    </row>
    <row r="47" spans="2:10" ht="14.25">
      <c r="B47" s="35"/>
      <c r="C47" s="35"/>
      <c r="D47" s="11" t="s">
        <v>53</v>
      </c>
      <c r="E47" s="13">
        <v>0</v>
      </c>
      <c r="F47" s="13">
        <v>0</v>
      </c>
      <c r="G47" s="13">
        <v>0</v>
      </c>
      <c r="H47" s="13">
        <f t="shared" si="0"/>
        <v>0</v>
      </c>
      <c r="I47" s="12"/>
      <c r="J47" s="13">
        <f t="shared" si="1"/>
        <v>0</v>
      </c>
    </row>
    <row r="48" spans="2:10" ht="14.25">
      <c r="B48" s="35"/>
      <c r="C48" s="35"/>
      <c r="D48" s="11" t="s">
        <v>54</v>
      </c>
      <c r="E48" s="13">
        <v>18276700</v>
      </c>
      <c r="F48" s="13">
        <v>103600</v>
      </c>
      <c r="G48" s="13">
        <v>0</v>
      </c>
      <c r="H48" s="13">
        <f t="shared" si="0"/>
        <v>18380300</v>
      </c>
      <c r="I48" s="12"/>
      <c r="J48" s="13">
        <f t="shared" si="1"/>
        <v>18380300</v>
      </c>
    </row>
    <row r="49" spans="2:10" ht="14.25">
      <c r="B49" s="35"/>
      <c r="C49" s="35"/>
      <c r="D49" s="11" t="s">
        <v>76</v>
      </c>
      <c r="E49" s="13">
        <v>4230000</v>
      </c>
      <c r="F49" s="13">
        <v>0</v>
      </c>
      <c r="G49" s="13">
        <v>0</v>
      </c>
      <c r="H49" s="13">
        <f t="shared" si="0"/>
        <v>4230000</v>
      </c>
      <c r="I49" s="12"/>
      <c r="J49" s="13">
        <f t="shared" si="1"/>
        <v>4230000</v>
      </c>
    </row>
    <row r="50" spans="2:10" ht="14.25">
      <c r="B50" s="35"/>
      <c r="C50" s="35"/>
      <c r="D50" s="11" t="s">
        <v>77</v>
      </c>
      <c r="E50" s="13">
        <v>0</v>
      </c>
      <c r="F50" s="13">
        <v>300000</v>
      </c>
      <c r="G50" s="13">
        <v>0</v>
      </c>
      <c r="H50" s="13">
        <f t="shared" si="0"/>
        <v>300000</v>
      </c>
      <c r="I50" s="12">
        <v>300000</v>
      </c>
      <c r="J50" s="13">
        <f t="shared" si="1"/>
        <v>0</v>
      </c>
    </row>
    <row r="51" spans="2:10" ht="14.25">
      <c r="B51" s="35"/>
      <c r="C51" s="35"/>
      <c r="D51" s="11" t="s">
        <v>78</v>
      </c>
      <c r="E51" s="13">
        <v>3422759</v>
      </c>
      <c r="F51" s="13">
        <v>18270152</v>
      </c>
      <c r="G51" s="13">
        <v>0</v>
      </c>
      <c r="H51" s="13">
        <f t="shared" si="0"/>
        <v>21692911</v>
      </c>
      <c r="I51" s="12">
        <v>25922911</v>
      </c>
      <c r="J51" s="13">
        <f t="shared" si="1"/>
        <v>-4230000</v>
      </c>
    </row>
    <row r="52" spans="2:10" ht="14.25">
      <c r="B52" s="35"/>
      <c r="C52" s="35"/>
      <c r="D52" s="11" t="s">
        <v>55</v>
      </c>
      <c r="E52" s="13">
        <v>0</v>
      </c>
      <c r="F52" s="13">
        <v>0</v>
      </c>
      <c r="G52" s="13">
        <v>0</v>
      </c>
      <c r="H52" s="13">
        <f t="shared" si="0"/>
        <v>0</v>
      </c>
      <c r="I52" s="14"/>
      <c r="J52" s="13">
        <f t="shared" si="1"/>
        <v>0</v>
      </c>
    </row>
    <row r="53" spans="2:10" ht="14.25">
      <c r="B53" s="35"/>
      <c r="C53" s="36"/>
      <c r="D53" s="15" t="s">
        <v>56</v>
      </c>
      <c r="E53" s="17">
        <f>+E44+E45+E46+E47+E48+E49+E50+E51+E52</f>
        <v>26055287</v>
      </c>
      <c r="F53" s="17">
        <f>+F44+F45+F46+F47+F48+F49+F50+F51+F52</f>
        <v>18673752</v>
      </c>
      <c r="G53" s="17">
        <f>+G44+G45+G46+G47+G48+G49+G50+G51+G52</f>
        <v>0</v>
      </c>
      <c r="H53" s="17">
        <f t="shared" si="0"/>
        <v>44729039</v>
      </c>
      <c r="I53" s="16">
        <f>+I44+I45+I46+I47+I48+I49+I50+I51+I52</f>
        <v>26222911</v>
      </c>
      <c r="J53" s="17">
        <f t="shared" si="1"/>
        <v>18506128</v>
      </c>
    </row>
    <row r="54" spans="2:10" ht="14.25">
      <c r="B54" s="35"/>
      <c r="C54" s="34" t="s">
        <v>22</v>
      </c>
      <c r="D54" s="11" t="s">
        <v>57</v>
      </c>
      <c r="E54" s="13">
        <v>0</v>
      </c>
      <c r="F54" s="13">
        <v>0</v>
      </c>
      <c r="G54" s="13">
        <v>0</v>
      </c>
      <c r="H54" s="13">
        <f t="shared" si="0"/>
        <v>0</v>
      </c>
      <c r="I54" s="9"/>
      <c r="J54" s="13">
        <f t="shared" si="1"/>
        <v>0</v>
      </c>
    </row>
    <row r="55" spans="2:10" ht="14.25">
      <c r="B55" s="35"/>
      <c r="C55" s="35"/>
      <c r="D55" s="11" t="s">
        <v>58</v>
      </c>
      <c r="E55" s="13">
        <v>0</v>
      </c>
      <c r="F55" s="13">
        <v>0</v>
      </c>
      <c r="G55" s="13">
        <v>0</v>
      </c>
      <c r="H55" s="13">
        <f t="shared" si="0"/>
        <v>0</v>
      </c>
      <c r="I55" s="12"/>
      <c r="J55" s="13">
        <f t="shared" si="1"/>
        <v>0</v>
      </c>
    </row>
    <row r="56" spans="2:10" ht="14.25">
      <c r="B56" s="35"/>
      <c r="C56" s="35"/>
      <c r="D56" s="11" t="s">
        <v>59</v>
      </c>
      <c r="E56" s="13">
        <v>10000</v>
      </c>
      <c r="F56" s="13">
        <v>0</v>
      </c>
      <c r="G56" s="13">
        <v>0</v>
      </c>
      <c r="H56" s="13">
        <f t="shared" si="0"/>
        <v>10000</v>
      </c>
      <c r="I56" s="12"/>
      <c r="J56" s="13">
        <f t="shared" si="1"/>
        <v>10000</v>
      </c>
    </row>
    <row r="57" spans="2:10" ht="14.25">
      <c r="B57" s="35"/>
      <c r="C57" s="35"/>
      <c r="D57" s="11" t="s">
        <v>60</v>
      </c>
      <c r="E57" s="13">
        <v>39910800</v>
      </c>
      <c r="F57" s="13">
        <v>4041400</v>
      </c>
      <c r="G57" s="13">
        <v>0</v>
      </c>
      <c r="H57" s="13">
        <f t="shared" si="0"/>
        <v>43952200</v>
      </c>
      <c r="I57" s="12"/>
      <c r="J57" s="13">
        <f t="shared" si="1"/>
        <v>43952200</v>
      </c>
    </row>
    <row r="58" spans="2:10" ht="14.25">
      <c r="B58" s="35"/>
      <c r="C58" s="35"/>
      <c r="D58" s="11" t="s">
        <v>79</v>
      </c>
      <c r="E58" s="13">
        <v>0</v>
      </c>
      <c r="F58" s="13">
        <v>0</v>
      </c>
      <c r="G58" s="13">
        <v>0</v>
      </c>
      <c r="H58" s="13">
        <f t="shared" si="0"/>
        <v>0</v>
      </c>
      <c r="I58" s="12"/>
      <c r="J58" s="13">
        <f t="shared" si="1"/>
        <v>0</v>
      </c>
    </row>
    <row r="59" spans="2:10" ht="14.25">
      <c r="B59" s="35"/>
      <c r="C59" s="35"/>
      <c r="D59" s="11" t="s">
        <v>80</v>
      </c>
      <c r="E59" s="13">
        <v>0</v>
      </c>
      <c r="F59" s="13">
        <v>0</v>
      </c>
      <c r="G59" s="13">
        <v>300000</v>
      </c>
      <c r="H59" s="13">
        <f t="shared" si="0"/>
        <v>300000</v>
      </c>
      <c r="I59" s="12">
        <v>300000</v>
      </c>
      <c r="J59" s="13">
        <f t="shared" si="1"/>
        <v>0</v>
      </c>
    </row>
    <row r="60" spans="2:10" ht="14.25">
      <c r="B60" s="35"/>
      <c r="C60" s="35"/>
      <c r="D60" s="22" t="s">
        <v>81</v>
      </c>
      <c r="E60" s="23">
        <v>18270152</v>
      </c>
      <c r="F60" s="23">
        <v>7652759</v>
      </c>
      <c r="G60" s="23">
        <v>0</v>
      </c>
      <c r="H60" s="23">
        <f t="shared" si="0"/>
        <v>25922911</v>
      </c>
      <c r="I60" s="12">
        <v>25922911</v>
      </c>
      <c r="J60" s="23">
        <f t="shared" si="1"/>
        <v>0</v>
      </c>
    </row>
    <row r="61" spans="2:10" ht="14.25">
      <c r="B61" s="35"/>
      <c r="C61" s="35"/>
      <c r="D61" s="22" t="s">
        <v>61</v>
      </c>
      <c r="E61" s="23">
        <v>299696</v>
      </c>
      <c r="F61" s="23">
        <v>288475</v>
      </c>
      <c r="G61" s="23">
        <v>0</v>
      </c>
      <c r="H61" s="23">
        <f t="shared" si="0"/>
        <v>588171</v>
      </c>
      <c r="I61" s="14"/>
      <c r="J61" s="23">
        <f t="shared" si="1"/>
        <v>588171</v>
      </c>
    </row>
    <row r="62" spans="2:10" ht="14.25">
      <c r="B62" s="35"/>
      <c r="C62" s="36"/>
      <c r="D62" s="24" t="s">
        <v>62</v>
      </c>
      <c r="E62" s="25">
        <f>+E54+E55+E56+E57+E58+E59+E60+E61</f>
        <v>58490648</v>
      </c>
      <c r="F62" s="25">
        <f>+F54+F55+F56+F57+F58+F59+F60+F61</f>
        <v>11982634</v>
      </c>
      <c r="G62" s="25">
        <f>+G54+G55+G56+G57+G58+G59+G60+G61</f>
        <v>300000</v>
      </c>
      <c r="H62" s="25">
        <f t="shared" si="0"/>
        <v>70773282</v>
      </c>
      <c r="I62" s="16">
        <f>+I54+I55+I56+I57+I58+I59+I60+I61</f>
        <v>26222911</v>
      </c>
      <c r="J62" s="25">
        <f t="shared" si="1"/>
        <v>44550371</v>
      </c>
    </row>
    <row r="63" spans="2:10" ht="14.25">
      <c r="B63" s="36"/>
      <c r="C63" s="21" t="s">
        <v>63</v>
      </c>
      <c r="D63" s="19"/>
      <c r="E63" s="20">
        <f xml:space="preserve"> +E53 - E62</f>
        <v>-32435361</v>
      </c>
      <c r="F63" s="20">
        <f xml:space="preserve"> +F53 - F62</f>
        <v>6691118</v>
      </c>
      <c r="G63" s="20">
        <f xml:space="preserve"> +G53 - G62</f>
        <v>-300000</v>
      </c>
      <c r="H63" s="20">
        <f t="shared" si="0"/>
        <v>-26044243</v>
      </c>
      <c r="I63" s="16">
        <f xml:space="preserve"> +I53 - I62</f>
        <v>0</v>
      </c>
      <c r="J63" s="20">
        <f t="shared" si="1"/>
        <v>-26044243</v>
      </c>
    </row>
    <row r="64" spans="2:10" ht="14.25">
      <c r="B64" s="21" t="s">
        <v>82</v>
      </c>
      <c r="C64" s="18"/>
      <c r="D64" s="19"/>
      <c r="E64" s="20">
        <f xml:space="preserve"> +E30 +E43 +E63</f>
        <v>-7642006</v>
      </c>
      <c r="F64" s="20">
        <f xml:space="preserve"> +F30 +F43 +F63</f>
        <v>3813335</v>
      </c>
      <c r="G64" s="20">
        <f xml:space="preserve"> +G30 +G43 +G63</f>
        <v>554672</v>
      </c>
      <c r="H64" s="20">
        <f t="shared" si="0"/>
        <v>-3273999</v>
      </c>
      <c r="I64" s="16">
        <f xml:space="preserve"> +I30 +I43 +I63</f>
        <v>0</v>
      </c>
      <c r="J64" s="20">
        <f t="shared" si="1"/>
        <v>-3273999</v>
      </c>
    </row>
    <row r="65" spans="2:10" ht="14.25">
      <c r="B65" s="21" t="s">
        <v>83</v>
      </c>
      <c r="C65" s="18"/>
      <c r="D65" s="19"/>
      <c r="E65" s="20">
        <v>132549110</v>
      </c>
      <c r="F65" s="20">
        <v>39762847</v>
      </c>
      <c r="G65" s="20">
        <v>883066</v>
      </c>
      <c r="H65" s="20">
        <f t="shared" si="0"/>
        <v>173195023</v>
      </c>
      <c r="I65" s="16"/>
      <c r="J65" s="20">
        <f t="shared" si="1"/>
        <v>173195023</v>
      </c>
    </row>
    <row r="66" spans="2:10" ht="14.25">
      <c r="B66" s="21" t="s">
        <v>84</v>
      </c>
      <c r="C66" s="18"/>
      <c r="D66" s="19"/>
      <c r="E66" s="20">
        <f xml:space="preserve"> +E64 +E65</f>
        <v>124907104</v>
      </c>
      <c r="F66" s="20">
        <f xml:space="preserve"> +F64 +F65</f>
        <v>43576182</v>
      </c>
      <c r="G66" s="20">
        <f xml:space="preserve"> +G64 +G65</f>
        <v>1437738</v>
      </c>
      <c r="H66" s="20">
        <f t="shared" si="0"/>
        <v>169921024</v>
      </c>
      <c r="I66" s="16">
        <f xml:space="preserve"> +I64 +I65</f>
        <v>0</v>
      </c>
      <c r="J66" s="20">
        <f t="shared" si="1"/>
        <v>169921024</v>
      </c>
    </row>
  </sheetData>
  <mergeCells count="12">
    <mergeCell ref="B31:B43"/>
    <mergeCell ref="C31:C36"/>
    <mergeCell ref="C37:C42"/>
    <mergeCell ref="B44:B63"/>
    <mergeCell ref="C44:C53"/>
    <mergeCell ref="C54:C62"/>
    <mergeCell ref="B3:J3"/>
    <mergeCell ref="B5:J5"/>
    <mergeCell ref="B7:D7"/>
    <mergeCell ref="B8:B30"/>
    <mergeCell ref="C8:C18"/>
    <mergeCell ref="C19:C29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showGridLines="0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41"/>
      <c r="C1" s="41"/>
      <c r="D1" s="41"/>
      <c r="E1" s="41"/>
      <c r="F1" s="41"/>
      <c r="G1" s="41"/>
    </row>
    <row r="2" spans="2:7" ht="21">
      <c r="B2" s="5"/>
      <c r="C2" s="5"/>
      <c r="D2" s="5"/>
      <c r="E2" s="3"/>
      <c r="F2" s="3"/>
      <c r="G2" s="4" t="s">
        <v>85</v>
      </c>
    </row>
    <row r="3" spans="2:7" ht="21">
      <c r="B3" s="37" t="s">
        <v>86</v>
      </c>
      <c r="C3" s="37"/>
      <c r="D3" s="37"/>
      <c r="E3" s="37"/>
      <c r="F3" s="37"/>
      <c r="G3" s="37"/>
    </row>
    <row r="4" spans="2:7" ht="14.25">
      <c r="B4" s="40"/>
      <c r="C4" s="40"/>
      <c r="D4" s="40"/>
      <c r="E4" s="40"/>
      <c r="F4" s="40"/>
      <c r="G4" s="3"/>
    </row>
    <row r="5" spans="2:7" ht="21">
      <c r="B5" s="38" t="s">
        <v>2</v>
      </c>
      <c r="C5" s="38"/>
      <c r="D5" s="38"/>
      <c r="E5" s="38"/>
      <c r="F5" s="38"/>
      <c r="G5" s="38"/>
    </row>
    <row r="6" spans="2:7" ht="15.75">
      <c r="B6" s="6"/>
      <c r="C6" s="6"/>
      <c r="D6" s="6"/>
      <c r="E6" s="6"/>
      <c r="F6" s="3"/>
      <c r="G6" s="6" t="s">
        <v>3</v>
      </c>
    </row>
    <row r="7" spans="2:7" ht="14.25">
      <c r="B7" s="39" t="s">
        <v>4</v>
      </c>
      <c r="C7" s="39"/>
      <c r="D7" s="39"/>
      <c r="E7" s="7" t="s">
        <v>87</v>
      </c>
      <c r="F7" s="7" t="s">
        <v>88</v>
      </c>
      <c r="G7" s="7" t="s">
        <v>89</v>
      </c>
    </row>
    <row r="8" spans="2:7" ht="14.25">
      <c r="B8" s="42" t="s">
        <v>90</v>
      </c>
      <c r="C8" s="42" t="s">
        <v>91</v>
      </c>
      <c r="D8" s="43" t="s">
        <v>92</v>
      </c>
      <c r="E8" s="44">
        <v>468787907</v>
      </c>
      <c r="F8" s="9">
        <v>453867536</v>
      </c>
      <c r="G8" s="44">
        <f>E8-F8</f>
        <v>14920371</v>
      </c>
    </row>
    <row r="9" spans="2:7" ht="14.25">
      <c r="B9" s="45"/>
      <c r="C9" s="45"/>
      <c r="D9" s="46" t="s">
        <v>93</v>
      </c>
      <c r="E9" s="23">
        <v>190682605</v>
      </c>
      <c r="F9" s="12">
        <v>188216667</v>
      </c>
      <c r="G9" s="23">
        <f t="shared" ref="G9:G70" si="0">E9-F9</f>
        <v>2465938</v>
      </c>
    </row>
    <row r="10" spans="2:7" ht="14.25">
      <c r="B10" s="45"/>
      <c r="C10" s="45"/>
      <c r="D10" s="46" t="s">
        <v>94</v>
      </c>
      <c r="E10" s="23">
        <v>0</v>
      </c>
      <c r="F10" s="12"/>
      <c r="G10" s="23">
        <f t="shared" si="0"/>
        <v>0</v>
      </c>
    </row>
    <row r="11" spans="2:7" ht="14.25">
      <c r="B11" s="45"/>
      <c r="C11" s="45"/>
      <c r="D11" s="46" t="s">
        <v>95</v>
      </c>
      <c r="E11" s="23">
        <v>71151048</v>
      </c>
      <c r="F11" s="12">
        <v>66666672</v>
      </c>
      <c r="G11" s="23">
        <f t="shared" si="0"/>
        <v>4484376</v>
      </c>
    </row>
    <row r="12" spans="2:7" ht="14.25">
      <c r="B12" s="45"/>
      <c r="C12" s="45"/>
      <c r="D12" s="46" t="s">
        <v>96</v>
      </c>
      <c r="E12" s="23">
        <v>13937145</v>
      </c>
      <c r="F12" s="12">
        <v>15827580</v>
      </c>
      <c r="G12" s="23">
        <f t="shared" si="0"/>
        <v>-1890435</v>
      </c>
    </row>
    <row r="13" spans="2:7" ht="14.25">
      <c r="B13" s="45"/>
      <c r="C13" s="45"/>
      <c r="D13" s="46" t="s">
        <v>97</v>
      </c>
      <c r="E13" s="23">
        <v>1631797</v>
      </c>
      <c r="F13" s="12">
        <v>6001845</v>
      </c>
      <c r="G13" s="23">
        <f t="shared" si="0"/>
        <v>-4370048</v>
      </c>
    </row>
    <row r="14" spans="2:7" ht="14.25">
      <c r="B14" s="45"/>
      <c r="C14" s="45"/>
      <c r="D14" s="46" t="s">
        <v>98</v>
      </c>
      <c r="E14" s="23">
        <v>0</v>
      </c>
      <c r="F14" s="14"/>
      <c r="G14" s="23">
        <f t="shared" si="0"/>
        <v>0</v>
      </c>
    </row>
    <row r="15" spans="2:7" ht="14.25">
      <c r="B15" s="45"/>
      <c r="C15" s="47"/>
      <c r="D15" s="48" t="s">
        <v>99</v>
      </c>
      <c r="E15" s="25">
        <f>+E8+E9+E10+E11+E12+E13+E14</f>
        <v>746190502</v>
      </c>
      <c r="F15" s="16">
        <f>+F8+F9+F10+F11+F12+F13+F14</f>
        <v>730580300</v>
      </c>
      <c r="G15" s="25">
        <f t="shared" si="0"/>
        <v>15610202</v>
      </c>
    </row>
    <row r="16" spans="2:7" ht="14.25">
      <c r="B16" s="45"/>
      <c r="C16" s="42" t="s">
        <v>100</v>
      </c>
      <c r="D16" s="46" t="s">
        <v>101</v>
      </c>
      <c r="E16" s="23">
        <v>482437859</v>
      </c>
      <c r="F16" s="9">
        <v>487727970</v>
      </c>
      <c r="G16" s="23">
        <f t="shared" si="0"/>
        <v>-5290111</v>
      </c>
    </row>
    <row r="17" spans="2:7" ht="14.25">
      <c r="B17" s="45"/>
      <c r="C17" s="45"/>
      <c r="D17" s="46" t="s">
        <v>102</v>
      </c>
      <c r="E17" s="23">
        <v>105178741</v>
      </c>
      <c r="F17" s="12">
        <v>104987937</v>
      </c>
      <c r="G17" s="23">
        <f t="shared" si="0"/>
        <v>190804</v>
      </c>
    </row>
    <row r="18" spans="2:7" ht="14.25">
      <c r="B18" s="45"/>
      <c r="C18" s="45"/>
      <c r="D18" s="46" t="s">
        <v>103</v>
      </c>
      <c r="E18" s="23">
        <v>77078010</v>
      </c>
      <c r="F18" s="12">
        <v>85393957</v>
      </c>
      <c r="G18" s="23">
        <f t="shared" si="0"/>
        <v>-8315947</v>
      </c>
    </row>
    <row r="19" spans="2:7" ht="14.25">
      <c r="B19" s="45"/>
      <c r="C19" s="45"/>
      <c r="D19" s="46" t="s">
        <v>104</v>
      </c>
      <c r="E19" s="23">
        <v>0</v>
      </c>
      <c r="F19" s="12"/>
      <c r="G19" s="23">
        <f t="shared" si="0"/>
        <v>0</v>
      </c>
    </row>
    <row r="20" spans="2:7" ht="14.25">
      <c r="B20" s="45"/>
      <c r="C20" s="45"/>
      <c r="D20" s="46" t="s">
        <v>28</v>
      </c>
      <c r="E20" s="23">
        <v>2102324</v>
      </c>
      <c r="F20" s="12">
        <v>1892217</v>
      </c>
      <c r="G20" s="23">
        <f t="shared" si="0"/>
        <v>210107</v>
      </c>
    </row>
    <row r="21" spans="2:7" ht="14.25">
      <c r="B21" s="45"/>
      <c r="C21" s="45"/>
      <c r="D21" s="46" t="s">
        <v>105</v>
      </c>
      <c r="E21" s="23">
        <v>72392126</v>
      </c>
      <c r="F21" s="12">
        <v>69252338</v>
      </c>
      <c r="G21" s="23">
        <f t="shared" si="0"/>
        <v>3139788</v>
      </c>
    </row>
    <row r="22" spans="2:7" ht="14.25">
      <c r="B22" s="45"/>
      <c r="C22" s="45"/>
      <c r="D22" s="46" t="s">
        <v>106</v>
      </c>
      <c r="E22" s="23">
        <v>-33790867</v>
      </c>
      <c r="F22" s="12">
        <v>-35316039</v>
      </c>
      <c r="G22" s="23">
        <f t="shared" si="0"/>
        <v>1525172</v>
      </c>
    </row>
    <row r="23" spans="2:7" ht="14.25">
      <c r="B23" s="45"/>
      <c r="C23" s="45"/>
      <c r="D23" s="46" t="s">
        <v>107</v>
      </c>
      <c r="E23" s="23">
        <v>0</v>
      </c>
      <c r="F23" s="12"/>
      <c r="G23" s="23">
        <f t="shared" si="0"/>
        <v>0</v>
      </c>
    </row>
    <row r="24" spans="2:7" ht="14.25">
      <c r="B24" s="45"/>
      <c r="C24" s="45"/>
      <c r="D24" s="46" t="s">
        <v>108</v>
      </c>
      <c r="E24" s="23">
        <v>0</v>
      </c>
      <c r="F24" s="12"/>
      <c r="G24" s="23">
        <f t="shared" si="0"/>
        <v>0</v>
      </c>
    </row>
    <row r="25" spans="2:7" ht="14.25">
      <c r="B25" s="45"/>
      <c r="C25" s="45"/>
      <c r="D25" s="46" t="s">
        <v>109</v>
      </c>
      <c r="E25" s="23">
        <v>0</v>
      </c>
      <c r="F25" s="14"/>
      <c r="G25" s="23">
        <f t="shared" si="0"/>
        <v>0</v>
      </c>
    </row>
    <row r="26" spans="2:7" ht="14.25">
      <c r="B26" s="45"/>
      <c r="C26" s="47"/>
      <c r="D26" s="48" t="s">
        <v>110</v>
      </c>
      <c r="E26" s="25">
        <f>+E16+E17+E18+E19+E20+E21+E22+E23+E24+E25</f>
        <v>705398193</v>
      </c>
      <c r="F26" s="16">
        <f>+F16+F17+F18+F19+F20+F21+F22+F23+F24+F25</f>
        <v>713938380</v>
      </c>
      <c r="G26" s="25">
        <f t="shared" si="0"/>
        <v>-8540187</v>
      </c>
    </row>
    <row r="27" spans="2:7" ht="14.25">
      <c r="B27" s="47"/>
      <c r="C27" s="21" t="s">
        <v>111</v>
      </c>
      <c r="D27" s="19"/>
      <c r="E27" s="20">
        <f xml:space="preserve"> +E15 - E26</f>
        <v>40792309</v>
      </c>
      <c r="F27" s="16">
        <f xml:space="preserve"> +F15 - F26</f>
        <v>16641920</v>
      </c>
      <c r="G27" s="20">
        <f t="shared" si="0"/>
        <v>24150389</v>
      </c>
    </row>
    <row r="28" spans="2:7" ht="14.25">
      <c r="B28" s="42" t="s">
        <v>112</v>
      </c>
      <c r="C28" s="42" t="s">
        <v>91</v>
      </c>
      <c r="D28" s="46" t="s">
        <v>113</v>
      </c>
      <c r="E28" s="23">
        <v>454410</v>
      </c>
      <c r="F28" s="9">
        <v>495720</v>
      </c>
      <c r="G28" s="23">
        <f t="shared" si="0"/>
        <v>-41310</v>
      </c>
    </row>
    <row r="29" spans="2:7" ht="14.25">
      <c r="B29" s="45"/>
      <c r="C29" s="45"/>
      <c r="D29" s="46" t="s">
        <v>114</v>
      </c>
      <c r="E29" s="23">
        <v>35013</v>
      </c>
      <c r="F29" s="12">
        <v>28466</v>
      </c>
      <c r="G29" s="23">
        <f t="shared" si="0"/>
        <v>6547</v>
      </c>
    </row>
    <row r="30" spans="2:7" ht="14.25">
      <c r="B30" s="45"/>
      <c r="C30" s="45"/>
      <c r="D30" s="46" t="s">
        <v>115</v>
      </c>
      <c r="E30" s="23">
        <v>0</v>
      </c>
      <c r="F30" s="12"/>
      <c r="G30" s="23">
        <f t="shared" si="0"/>
        <v>0</v>
      </c>
    </row>
    <row r="31" spans="2:7" ht="14.25">
      <c r="B31" s="45"/>
      <c r="C31" s="45"/>
      <c r="D31" s="46" t="s">
        <v>116</v>
      </c>
      <c r="E31" s="23">
        <v>0</v>
      </c>
      <c r="F31" s="12"/>
      <c r="G31" s="23">
        <f t="shared" si="0"/>
        <v>0</v>
      </c>
    </row>
    <row r="32" spans="2:7" ht="14.25">
      <c r="B32" s="45"/>
      <c r="C32" s="45"/>
      <c r="D32" s="46" t="s">
        <v>117</v>
      </c>
      <c r="E32" s="23">
        <v>0</v>
      </c>
      <c r="F32" s="12"/>
      <c r="G32" s="23">
        <f t="shared" si="0"/>
        <v>0</v>
      </c>
    </row>
    <row r="33" spans="2:7" ht="14.25">
      <c r="B33" s="45"/>
      <c r="C33" s="45"/>
      <c r="D33" s="46" t="s">
        <v>118</v>
      </c>
      <c r="E33" s="23">
        <v>0</v>
      </c>
      <c r="F33" s="12"/>
      <c r="G33" s="23">
        <f t="shared" si="0"/>
        <v>0</v>
      </c>
    </row>
    <row r="34" spans="2:7" ht="14.25">
      <c r="B34" s="45"/>
      <c r="C34" s="45"/>
      <c r="D34" s="46" t="s">
        <v>119</v>
      </c>
      <c r="E34" s="23">
        <v>11574111</v>
      </c>
      <c r="F34" s="14">
        <v>22564077</v>
      </c>
      <c r="G34" s="23">
        <f t="shared" si="0"/>
        <v>-10989966</v>
      </c>
    </row>
    <row r="35" spans="2:7" ht="14.25">
      <c r="B35" s="45"/>
      <c r="C35" s="47"/>
      <c r="D35" s="48" t="s">
        <v>120</v>
      </c>
      <c r="E35" s="25">
        <f>+E28+E29+E30+E31+E32+E33+E34</f>
        <v>12063534</v>
      </c>
      <c r="F35" s="16">
        <f>+F28+F29+F30+F31+F32+F33+F34</f>
        <v>23088263</v>
      </c>
      <c r="G35" s="25">
        <f t="shared" si="0"/>
        <v>-11024729</v>
      </c>
    </row>
    <row r="36" spans="2:7" ht="14.25">
      <c r="B36" s="45"/>
      <c r="C36" s="42" t="s">
        <v>100</v>
      </c>
      <c r="D36" s="46" t="s">
        <v>121</v>
      </c>
      <c r="E36" s="23">
        <v>5311131</v>
      </c>
      <c r="F36" s="9">
        <v>5771184</v>
      </c>
      <c r="G36" s="23">
        <f t="shared" si="0"/>
        <v>-460053</v>
      </c>
    </row>
    <row r="37" spans="2:7" ht="14.25">
      <c r="B37" s="45"/>
      <c r="C37" s="45"/>
      <c r="D37" s="46" t="s">
        <v>122</v>
      </c>
      <c r="E37" s="23">
        <v>0</v>
      </c>
      <c r="F37" s="12"/>
      <c r="G37" s="23">
        <f t="shared" si="0"/>
        <v>0</v>
      </c>
    </row>
    <row r="38" spans="2:7" ht="14.25">
      <c r="B38" s="45"/>
      <c r="C38" s="45"/>
      <c r="D38" s="46" t="s">
        <v>123</v>
      </c>
      <c r="E38" s="23">
        <v>0</v>
      </c>
      <c r="F38" s="12"/>
      <c r="G38" s="23">
        <f t="shared" si="0"/>
        <v>0</v>
      </c>
    </row>
    <row r="39" spans="2:7" ht="14.25">
      <c r="B39" s="45"/>
      <c r="C39" s="45"/>
      <c r="D39" s="46" t="s">
        <v>124</v>
      </c>
      <c r="E39" s="23">
        <v>0</v>
      </c>
      <c r="F39" s="12"/>
      <c r="G39" s="23">
        <f t="shared" si="0"/>
        <v>0</v>
      </c>
    </row>
    <row r="40" spans="2:7" ht="14.25">
      <c r="B40" s="45"/>
      <c r="C40" s="45"/>
      <c r="D40" s="46" t="s">
        <v>125</v>
      </c>
      <c r="E40" s="23">
        <v>0</v>
      </c>
      <c r="F40" s="12"/>
      <c r="G40" s="23">
        <f t="shared" si="0"/>
        <v>0</v>
      </c>
    </row>
    <row r="41" spans="2:7" ht="14.25">
      <c r="B41" s="45"/>
      <c r="C41" s="45"/>
      <c r="D41" s="46" t="s">
        <v>126</v>
      </c>
      <c r="E41" s="23">
        <v>2630904</v>
      </c>
      <c r="F41" s="14">
        <v>2334245</v>
      </c>
      <c r="G41" s="23">
        <f t="shared" si="0"/>
        <v>296659</v>
      </c>
    </row>
    <row r="42" spans="2:7" ht="14.25">
      <c r="B42" s="45"/>
      <c r="C42" s="47"/>
      <c r="D42" s="48" t="s">
        <v>127</v>
      </c>
      <c r="E42" s="25">
        <f>+E36+E37+E38+E39+E40+E41</f>
        <v>7942035</v>
      </c>
      <c r="F42" s="16">
        <f>+F36+F37+F38+F39+F40+F41</f>
        <v>8105429</v>
      </c>
      <c r="G42" s="25">
        <f t="shared" si="0"/>
        <v>-163394</v>
      </c>
    </row>
    <row r="43" spans="2:7" ht="14.25">
      <c r="B43" s="47"/>
      <c r="C43" s="21" t="s">
        <v>128</v>
      </c>
      <c r="D43" s="32"/>
      <c r="E43" s="49">
        <f xml:space="preserve"> +E35 - E42</f>
        <v>4121499</v>
      </c>
      <c r="F43" s="16">
        <f xml:space="preserve"> +F35 - F42</f>
        <v>14982834</v>
      </c>
      <c r="G43" s="49">
        <f t="shared" si="0"/>
        <v>-10861335</v>
      </c>
    </row>
    <row r="44" spans="2:7" ht="14.25">
      <c r="B44" s="21" t="s">
        <v>129</v>
      </c>
      <c r="C44" s="18"/>
      <c r="D44" s="19"/>
      <c r="E44" s="20">
        <f xml:space="preserve"> +E27 +E43</f>
        <v>44913808</v>
      </c>
      <c r="F44" s="16">
        <f xml:space="preserve"> +F27 +F43</f>
        <v>31624754</v>
      </c>
      <c r="G44" s="20">
        <f t="shared" si="0"/>
        <v>13289054</v>
      </c>
    </row>
    <row r="45" spans="2:7" ht="14.25">
      <c r="B45" s="42" t="s">
        <v>130</v>
      </c>
      <c r="C45" s="42" t="s">
        <v>91</v>
      </c>
      <c r="D45" s="46" t="s">
        <v>131</v>
      </c>
      <c r="E45" s="23">
        <v>9745000</v>
      </c>
      <c r="F45" s="9">
        <v>13346000</v>
      </c>
      <c r="G45" s="23">
        <f t="shared" si="0"/>
        <v>-3601000</v>
      </c>
    </row>
    <row r="46" spans="2:7" ht="14.25">
      <c r="B46" s="45"/>
      <c r="C46" s="45"/>
      <c r="D46" s="46" t="s">
        <v>132</v>
      </c>
      <c r="E46" s="23">
        <v>25141013</v>
      </c>
      <c r="F46" s="12">
        <v>4000000</v>
      </c>
      <c r="G46" s="23">
        <f t="shared" si="0"/>
        <v>21141013</v>
      </c>
    </row>
    <row r="47" spans="2:7" ht="14.25">
      <c r="B47" s="45"/>
      <c r="C47" s="45"/>
      <c r="D47" s="46" t="s">
        <v>133</v>
      </c>
      <c r="E47" s="23">
        <v>0</v>
      </c>
      <c r="F47" s="12"/>
      <c r="G47" s="23">
        <f t="shared" si="0"/>
        <v>0</v>
      </c>
    </row>
    <row r="48" spans="2:7" ht="14.25">
      <c r="B48" s="45"/>
      <c r="C48" s="45"/>
      <c r="D48" s="46" t="s">
        <v>134</v>
      </c>
      <c r="E48" s="23">
        <v>0</v>
      </c>
      <c r="F48" s="12">
        <v>120500</v>
      </c>
      <c r="G48" s="23">
        <f t="shared" si="0"/>
        <v>-120500</v>
      </c>
    </row>
    <row r="49" spans="2:7" ht="14.25">
      <c r="B49" s="45"/>
      <c r="C49" s="45"/>
      <c r="D49" s="46" t="s">
        <v>135</v>
      </c>
      <c r="E49" s="23">
        <v>0</v>
      </c>
      <c r="F49" s="12">
        <v>52410</v>
      </c>
      <c r="G49" s="23">
        <f t="shared" si="0"/>
        <v>-52410</v>
      </c>
    </row>
    <row r="50" spans="2:7" ht="14.25">
      <c r="B50" s="45"/>
      <c r="C50" s="45"/>
      <c r="D50" s="46" t="s">
        <v>136</v>
      </c>
      <c r="E50" s="23">
        <v>0</v>
      </c>
      <c r="F50" s="14"/>
      <c r="G50" s="23">
        <f t="shared" si="0"/>
        <v>0</v>
      </c>
    </row>
    <row r="51" spans="2:7" ht="14.25">
      <c r="B51" s="45"/>
      <c r="C51" s="47"/>
      <c r="D51" s="48" t="s">
        <v>137</v>
      </c>
      <c r="E51" s="25">
        <f>+E45+E46+E47+E48+E49+E50</f>
        <v>34886013</v>
      </c>
      <c r="F51" s="16">
        <f>+F45+F46+F47+F48+F49+F50</f>
        <v>17518910</v>
      </c>
      <c r="G51" s="25">
        <f t="shared" si="0"/>
        <v>17367103</v>
      </c>
    </row>
    <row r="52" spans="2:7" ht="14.25">
      <c r="B52" s="45"/>
      <c r="C52" s="42" t="s">
        <v>100</v>
      </c>
      <c r="D52" s="46" t="s">
        <v>138</v>
      </c>
      <c r="E52" s="23">
        <v>0</v>
      </c>
      <c r="F52" s="9">
        <v>4000000</v>
      </c>
      <c r="G52" s="23">
        <f t="shared" si="0"/>
        <v>-4000000</v>
      </c>
    </row>
    <row r="53" spans="2:7" ht="14.25">
      <c r="B53" s="45"/>
      <c r="C53" s="45"/>
      <c r="D53" s="46" t="s">
        <v>139</v>
      </c>
      <c r="E53" s="23">
        <v>0</v>
      </c>
      <c r="F53" s="12"/>
      <c r="G53" s="23">
        <f t="shared" si="0"/>
        <v>0</v>
      </c>
    </row>
    <row r="54" spans="2:7" ht="14.25">
      <c r="B54" s="45"/>
      <c r="C54" s="45"/>
      <c r="D54" s="46" t="s">
        <v>140</v>
      </c>
      <c r="E54" s="23">
        <v>0</v>
      </c>
      <c r="F54" s="12">
        <v>339063</v>
      </c>
      <c r="G54" s="23">
        <f t="shared" si="0"/>
        <v>-339063</v>
      </c>
    </row>
    <row r="55" spans="2:7" ht="14.25">
      <c r="B55" s="45"/>
      <c r="C55" s="45"/>
      <c r="D55" s="46" t="s">
        <v>141</v>
      </c>
      <c r="E55" s="23">
        <v>0</v>
      </c>
      <c r="F55" s="12"/>
      <c r="G55" s="23">
        <f t="shared" si="0"/>
        <v>0</v>
      </c>
    </row>
    <row r="56" spans="2:7" ht="14.25">
      <c r="B56" s="45"/>
      <c r="C56" s="45"/>
      <c r="D56" s="46" t="s">
        <v>142</v>
      </c>
      <c r="E56" s="23">
        <v>10439000</v>
      </c>
      <c r="F56" s="12">
        <v>13346000</v>
      </c>
      <c r="G56" s="23">
        <f t="shared" si="0"/>
        <v>-2907000</v>
      </c>
    </row>
    <row r="57" spans="2:7" ht="14.25">
      <c r="B57" s="45"/>
      <c r="C57" s="45"/>
      <c r="D57" s="46" t="s">
        <v>143</v>
      </c>
      <c r="E57" s="23">
        <v>0</v>
      </c>
      <c r="F57" s="12"/>
      <c r="G57" s="23">
        <f t="shared" si="0"/>
        <v>0</v>
      </c>
    </row>
    <row r="58" spans="2:7" ht="14.25">
      <c r="B58" s="45"/>
      <c r="C58" s="45"/>
      <c r="D58" s="46" t="s">
        <v>144</v>
      </c>
      <c r="E58" s="23">
        <v>0</v>
      </c>
      <c r="F58" s="14"/>
      <c r="G58" s="23">
        <f t="shared" si="0"/>
        <v>0</v>
      </c>
    </row>
    <row r="59" spans="2:7" ht="14.25">
      <c r="B59" s="45"/>
      <c r="C59" s="47"/>
      <c r="D59" s="48" t="s">
        <v>145</v>
      </c>
      <c r="E59" s="25">
        <f>+E52+E53+E54+E55+E56+E57+E58</f>
        <v>10439000</v>
      </c>
      <c r="F59" s="16">
        <f>+F52+F53+F54+F55+F56+F57+F58</f>
        <v>17685063</v>
      </c>
      <c r="G59" s="25">
        <f t="shared" si="0"/>
        <v>-7246063</v>
      </c>
    </row>
    <row r="60" spans="2:7" ht="14.25">
      <c r="B60" s="47"/>
      <c r="C60" s="26" t="s">
        <v>146</v>
      </c>
      <c r="D60" s="50"/>
      <c r="E60" s="51">
        <f xml:space="preserve"> +E51 - E59</f>
        <v>24447013</v>
      </c>
      <c r="F60" s="16">
        <f xml:space="preserve"> +F51 - F59</f>
        <v>-166153</v>
      </c>
      <c r="G60" s="51">
        <f t="shared" si="0"/>
        <v>24613166</v>
      </c>
    </row>
    <row r="61" spans="2:7" ht="14.25">
      <c r="B61" s="21" t="s">
        <v>147</v>
      </c>
      <c r="C61" s="52"/>
      <c r="D61" s="53"/>
      <c r="E61" s="54">
        <f xml:space="preserve"> +E44 +E60</f>
        <v>69360821</v>
      </c>
      <c r="F61" s="16">
        <f xml:space="preserve"> +F44 +F60</f>
        <v>31458601</v>
      </c>
      <c r="G61" s="54">
        <f t="shared" si="0"/>
        <v>37902220</v>
      </c>
    </row>
    <row r="62" spans="2:7" ht="14.25">
      <c r="B62" s="21" t="s">
        <v>148</v>
      </c>
      <c r="C62" s="52"/>
      <c r="D62" s="53"/>
      <c r="E62" s="54">
        <v>163200</v>
      </c>
      <c r="F62" s="16">
        <v>71000</v>
      </c>
      <c r="G62" s="54">
        <f t="shared" si="0"/>
        <v>92200</v>
      </c>
    </row>
    <row r="63" spans="2:7" ht="14.25">
      <c r="B63" s="21" t="s">
        <v>149</v>
      </c>
      <c r="C63" s="52"/>
      <c r="D63" s="53"/>
      <c r="E63" s="54">
        <v>0</v>
      </c>
      <c r="F63" s="16"/>
      <c r="G63" s="54">
        <f t="shared" si="0"/>
        <v>0</v>
      </c>
    </row>
    <row r="64" spans="2:7" ht="14.25">
      <c r="B64" s="21" t="s">
        <v>150</v>
      </c>
      <c r="C64" s="52"/>
      <c r="D64" s="53"/>
      <c r="E64" s="54">
        <f xml:space="preserve"> +E61 -E62 - E63</f>
        <v>69197621</v>
      </c>
      <c r="F64" s="16">
        <f xml:space="preserve"> +F61 -F62 - F63</f>
        <v>31387601</v>
      </c>
      <c r="G64" s="54">
        <f t="shared" si="0"/>
        <v>37810020</v>
      </c>
    </row>
    <row r="65" spans="2:7" ht="14.25">
      <c r="B65" s="55"/>
      <c r="C65" s="52" t="s">
        <v>151</v>
      </c>
      <c r="D65" s="53"/>
      <c r="E65" s="54">
        <v>150667986</v>
      </c>
      <c r="F65" s="16">
        <v>155280885</v>
      </c>
      <c r="G65" s="54">
        <f t="shared" si="0"/>
        <v>-4612899</v>
      </c>
    </row>
    <row r="66" spans="2:7" ht="14.25">
      <c r="B66" s="56"/>
      <c r="C66" s="52" t="s">
        <v>152</v>
      </c>
      <c r="D66" s="53"/>
      <c r="E66" s="54">
        <f xml:space="preserve"> +E64 +E65</f>
        <v>219865607</v>
      </c>
      <c r="F66" s="16">
        <f xml:space="preserve"> +F64 +F65</f>
        <v>186668486</v>
      </c>
      <c r="G66" s="54">
        <f t="shared" si="0"/>
        <v>33197121</v>
      </c>
    </row>
    <row r="67" spans="2:7" ht="14.25">
      <c r="B67" s="55"/>
      <c r="C67" s="52" t="s">
        <v>153</v>
      </c>
      <c r="D67" s="53"/>
      <c r="E67" s="54">
        <v>0</v>
      </c>
      <c r="F67" s="16"/>
      <c r="G67" s="54">
        <f t="shared" si="0"/>
        <v>0</v>
      </c>
    </row>
    <row r="68" spans="2:7" ht="14.25">
      <c r="B68" s="55"/>
      <c r="C68" s="52" t="s">
        <v>154</v>
      </c>
      <c r="D68" s="53"/>
      <c r="E68" s="54">
        <v>14000500</v>
      </c>
      <c r="F68" s="16"/>
      <c r="G68" s="54">
        <f t="shared" si="0"/>
        <v>14000500</v>
      </c>
    </row>
    <row r="69" spans="2:7" ht="14.25">
      <c r="B69" s="55"/>
      <c r="C69" s="52" t="s">
        <v>155</v>
      </c>
      <c r="D69" s="53"/>
      <c r="E69" s="54">
        <v>43000575</v>
      </c>
      <c r="F69" s="16">
        <v>36000500</v>
      </c>
      <c r="G69" s="54">
        <f t="shared" si="0"/>
        <v>7000075</v>
      </c>
    </row>
    <row r="70" spans="2:7" ht="14.25">
      <c r="B70" s="30"/>
      <c r="C70" s="52" t="s">
        <v>156</v>
      </c>
      <c r="D70" s="53"/>
      <c r="E70" s="54">
        <f xml:space="preserve"> +E66 +E67 +E68 - E69</f>
        <v>190865532</v>
      </c>
      <c r="F70" s="16">
        <f xml:space="preserve"> +F66 +F67 +F68 - F69</f>
        <v>150667986</v>
      </c>
      <c r="G70" s="54">
        <f t="shared" si="0"/>
        <v>40197546</v>
      </c>
    </row>
  </sheetData>
  <mergeCells count="12">
    <mergeCell ref="B28:B43"/>
    <mergeCell ref="C28:C35"/>
    <mergeCell ref="C36:C42"/>
    <mergeCell ref="B45:B60"/>
    <mergeCell ref="C45:C51"/>
    <mergeCell ref="C52:C59"/>
    <mergeCell ref="B3:G3"/>
    <mergeCell ref="B5:G5"/>
    <mergeCell ref="B7:D7"/>
    <mergeCell ref="B8:B27"/>
    <mergeCell ref="C8:C15"/>
    <mergeCell ref="C16:C26"/>
  </mergeCells>
  <phoneticPr fontI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41"/>
      <c r="C1" s="41"/>
      <c r="D1" s="41"/>
      <c r="E1" s="41"/>
      <c r="F1" s="41"/>
      <c r="G1" s="41"/>
      <c r="H1" s="41"/>
      <c r="I1" s="41"/>
      <c r="J1" s="41"/>
    </row>
    <row r="2" spans="2:10" ht="21">
      <c r="B2" s="5"/>
      <c r="C2" s="5"/>
      <c r="D2" s="5"/>
      <c r="E2" s="5"/>
      <c r="F2" s="3"/>
      <c r="G2" s="3"/>
      <c r="H2" s="3"/>
      <c r="I2" s="57"/>
      <c r="J2" s="4" t="s">
        <v>157</v>
      </c>
    </row>
    <row r="3" spans="2:10" ht="21">
      <c r="B3" s="37" t="s">
        <v>158</v>
      </c>
      <c r="C3" s="37"/>
      <c r="D3" s="37"/>
      <c r="E3" s="37"/>
      <c r="F3" s="37"/>
      <c r="G3" s="37"/>
      <c r="H3" s="37"/>
      <c r="I3" s="37"/>
      <c r="J3" s="37"/>
    </row>
    <row r="4" spans="2:10" ht="14.25">
      <c r="B4" s="40"/>
      <c r="C4" s="40"/>
      <c r="D4" s="40"/>
      <c r="E4" s="40"/>
      <c r="F4" s="40"/>
      <c r="G4" s="40"/>
      <c r="H4" s="40"/>
      <c r="I4" s="3"/>
      <c r="J4" s="3"/>
    </row>
    <row r="5" spans="2:10" ht="21">
      <c r="B5" s="38" t="s">
        <v>159</v>
      </c>
      <c r="C5" s="38"/>
      <c r="D5" s="38"/>
      <c r="E5" s="38"/>
      <c r="F5" s="38"/>
      <c r="G5" s="38"/>
      <c r="H5" s="38"/>
      <c r="I5" s="38"/>
      <c r="J5" s="38"/>
    </row>
    <row r="6" spans="2:10" ht="15.75">
      <c r="B6" s="6"/>
      <c r="C6" s="6"/>
      <c r="D6" s="6"/>
      <c r="E6" s="6"/>
      <c r="F6" s="6"/>
      <c r="G6" s="6"/>
      <c r="H6" s="3"/>
      <c r="I6" s="3"/>
      <c r="J6" s="6" t="s">
        <v>160</v>
      </c>
    </row>
    <row r="7" spans="2:10" ht="14.25">
      <c r="B7" s="39" t="s">
        <v>4</v>
      </c>
      <c r="C7" s="39"/>
      <c r="D7" s="39"/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</row>
    <row r="8" spans="2:10" ht="14.25">
      <c r="B8" s="42" t="s">
        <v>90</v>
      </c>
      <c r="C8" s="42" t="s">
        <v>91</v>
      </c>
      <c r="D8" s="43" t="s">
        <v>92</v>
      </c>
      <c r="E8" s="44">
        <v>468787907</v>
      </c>
      <c r="F8" s="44"/>
      <c r="G8" s="44"/>
      <c r="H8" s="44">
        <f>E8+F8+G8</f>
        <v>468787907</v>
      </c>
      <c r="I8" s="9"/>
      <c r="J8" s="44">
        <f>H8-I8</f>
        <v>468787907</v>
      </c>
    </row>
    <row r="9" spans="2:10" ht="14.25">
      <c r="B9" s="45"/>
      <c r="C9" s="45"/>
      <c r="D9" s="46" t="s">
        <v>93</v>
      </c>
      <c r="E9" s="23">
        <v>190682605</v>
      </c>
      <c r="F9" s="23"/>
      <c r="G9" s="23"/>
      <c r="H9" s="23">
        <f t="shared" ref="H9:H72" si="0">E9+F9+G9</f>
        <v>190682605</v>
      </c>
      <c r="I9" s="12"/>
      <c r="J9" s="23">
        <f t="shared" ref="J9:J72" si="1">H9-I9</f>
        <v>190682605</v>
      </c>
    </row>
    <row r="10" spans="2:10" ht="14.25">
      <c r="B10" s="45"/>
      <c r="C10" s="45"/>
      <c r="D10" s="46" t="s">
        <v>94</v>
      </c>
      <c r="E10" s="23"/>
      <c r="F10" s="23"/>
      <c r="G10" s="23"/>
      <c r="H10" s="23">
        <f t="shared" si="0"/>
        <v>0</v>
      </c>
      <c r="I10" s="12"/>
      <c r="J10" s="23">
        <f t="shared" si="1"/>
        <v>0</v>
      </c>
    </row>
    <row r="11" spans="2:10" ht="14.25">
      <c r="B11" s="45"/>
      <c r="C11" s="45"/>
      <c r="D11" s="46" t="s">
        <v>95</v>
      </c>
      <c r="E11" s="23"/>
      <c r="F11" s="23">
        <v>71151048</v>
      </c>
      <c r="G11" s="23"/>
      <c r="H11" s="23">
        <f t="shared" si="0"/>
        <v>71151048</v>
      </c>
      <c r="I11" s="12"/>
      <c r="J11" s="23">
        <f t="shared" si="1"/>
        <v>71151048</v>
      </c>
    </row>
    <row r="12" spans="2:10" ht="14.25">
      <c r="B12" s="45"/>
      <c r="C12" s="45"/>
      <c r="D12" s="46" t="s">
        <v>96</v>
      </c>
      <c r="E12" s="23"/>
      <c r="F12" s="23">
        <v>10571721</v>
      </c>
      <c r="G12" s="23">
        <v>12664681</v>
      </c>
      <c r="H12" s="23">
        <f t="shared" si="0"/>
        <v>23236402</v>
      </c>
      <c r="I12" s="12">
        <v>9299257</v>
      </c>
      <c r="J12" s="23">
        <f t="shared" si="1"/>
        <v>13937145</v>
      </c>
    </row>
    <row r="13" spans="2:10" ht="14.25">
      <c r="B13" s="45"/>
      <c r="C13" s="45"/>
      <c r="D13" s="46" t="s">
        <v>97</v>
      </c>
      <c r="E13" s="23">
        <v>1626797</v>
      </c>
      <c r="F13" s="23">
        <v>5000</v>
      </c>
      <c r="G13" s="23"/>
      <c r="H13" s="23">
        <f t="shared" si="0"/>
        <v>1631797</v>
      </c>
      <c r="I13" s="12"/>
      <c r="J13" s="23">
        <f t="shared" si="1"/>
        <v>1631797</v>
      </c>
    </row>
    <row r="14" spans="2:10" ht="14.25">
      <c r="B14" s="45"/>
      <c r="C14" s="45"/>
      <c r="D14" s="46" t="s">
        <v>98</v>
      </c>
      <c r="E14" s="23"/>
      <c r="F14" s="23"/>
      <c r="G14" s="23"/>
      <c r="H14" s="23">
        <f t="shared" si="0"/>
        <v>0</v>
      </c>
      <c r="I14" s="14"/>
      <c r="J14" s="23">
        <f t="shared" si="1"/>
        <v>0</v>
      </c>
    </row>
    <row r="15" spans="2:10" ht="14.25">
      <c r="B15" s="45"/>
      <c r="C15" s="47"/>
      <c r="D15" s="48" t="s">
        <v>99</v>
      </c>
      <c r="E15" s="25">
        <f>+E8+E9+E10+E11+E12+E13+E14</f>
        <v>661097309</v>
      </c>
      <c r="F15" s="25">
        <f>+F8+F9+F10+F11+F12+F13+F14</f>
        <v>81727769</v>
      </c>
      <c r="G15" s="25">
        <f>+G8+G9+G10+G11+G12+G13+G14</f>
        <v>12664681</v>
      </c>
      <c r="H15" s="25">
        <f t="shared" si="0"/>
        <v>755489759</v>
      </c>
      <c r="I15" s="16">
        <f>+I8+I9+I10+I11+I12+I13+I14</f>
        <v>9299257</v>
      </c>
      <c r="J15" s="25">
        <f t="shared" si="1"/>
        <v>746190502</v>
      </c>
    </row>
    <row r="16" spans="2:10" ht="14.25">
      <c r="B16" s="45"/>
      <c r="C16" s="42" t="s">
        <v>100</v>
      </c>
      <c r="D16" s="46" t="s">
        <v>101</v>
      </c>
      <c r="E16" s="23">
        <v>447102405</v>
      </c>
      <c r="F16" s="23">
        <v>34495454</v>
      </c>
      <c r="G16" s="23">
        <v>840000</v>
      </c>
      <c r="H16" s="23">
        <f t="shared" si="0"/>
        <v>482437859</v>
      </c>
      <c r="I16" s="9"/>
      <c r="J16" s="23">
        <f t="shared" si="1"/>
        <v>482437859</v>
      </c>
    </row>
    <row r="17" spans="2:10" ht="14.25">
      <c r="B17" s="45"/>
      <c r="C17" s="45"/>
      <c r="D17" s="46" t="s">
        <v>102</v>
      </c>
      <c r="E17" s="23">
        <v>86617779</v>
      </c>
      <c r="F17" s="23">
        <v>17808407</v>
      </c>
      <c r="G17" s="23">
        <v>10051812</v>
      </c>
      <c r="H17" s="23">
        <f t="shared" si="0"/>
        <v>114477998</v>
      </c>
      <c r="I17" s="12">
        <v>9299257</v>
      </c>
      <c r="J17" s="23">
        <f t="shared" si="1"/>
        <v>105178741</v>
      </c>
    </row>
    <row r="18" spans="2:10" ht="14.25">
      <c r="B18" s="45"/>
      <c r="C18" s="45"/>
      <c r="D18" s="46" t="s">
        <v>103</v>
      </c>
      <c r="E18" s="23">
        <v>68109470</v>
      </c>
      <c r="F18" s="23">
        <v>8213539</v>
      </c>
      <c r="G18" s="23">
        <v>755001</v>
      </c>
      <c r="H18" s="23">
        <f t="shared" si="0"/>
        <v>77078010</v>
      </c>
      <c r="I18" s="12"/>
      <c r="J18" s="23">
        <f t="shared" si="1"/>
        <v>77078010</v>
      </c>
    </row>
    <row r="19" spans="2:10" ht="14.25">
      <c r="B19" s="45"/>
      <c r="C19" s="45"/>
      <c r="D19" s="46" t="s">
        <v>104</v>
      </c>
      <c r="E19" s="23"/>
      <c r="F19" s="23"/>
      <c r="G19" s="23"/>
      <c r="H19" s="23">
        <f t="shared" si="0"/>
        <v>0</v>
      </c>
      <c r="I19" s="12"/>
      <c r="J19" s="23">
        <f t="shared" si="1"/>
        <v>0</v>
      </c>
    </row>
    <row r="20" spans="2:10" ht="14.25">
      <c r="B20" s="45"/>
      <c r="C20" s="45"/>
      <c r="D20" s="46" t="s">
        <v>28</v>
      </c>
      <c r="E20" s="23">
        <v>2102324</v>
      </c>
      <c r="F20" s="23"/>
      <c r="G20" s="23"/>
      <c r="H20" s="23">
        <f t="shared" si="0"/>
        <v>2102324</v>
      </c>
      <c r="I20" s="12"/>
      <c r="J20" s="23">
        <f t="shared" si="1"/>
        <v>2102324</v>
      </c>
    </row>
    <row r="21" spans="2:10" ht="14.25">
      <c r="B21" s="45"/>
      <c r="C21" s="45"/>
      <c r="D21" s="46" t="s">
        <v>105</v>
      </c>
      <c r="E21" s="23">
        <v>66064855</v>
      </c>
      <c r="F21" s="23">
        <v>6327271</v>
      </c>
      <c r="G21" s="23"/>
      <c r="H21" s="23">
        <f t="shared" si="0"/>
        <v>72392126</v>
      </c>
      <c r="I21" s="12"/>
      <c r="J21" s="23">
        <f t="shared" si="1"/>
        <v>72392126</v>
      </c>
    </row>
    <row r="22" spans="2:10" ht="14.25">
      <c r="B22" s="45"/>
      <c r="C22" s="45"/>
      <c r="D22" s="46" t="s">
        <v>106</v>
      </c>
      <c r="E22" s="23">
        <v>-33760868</v>
      </c>
      <c r="F22" s="23">
        <v>-29999</v>
      </c>
      <c r="G22" s="23"/>
      <c r="H22" s="23">
        <f t="shared" si="0"/>
        <v>-33790867</v>
      </c>
      <c r="I22" s="12"/>
      <c r="J22" s="23">
        <f t="shared" si="1"/>
        <v>-33790867</v>
      </c>
    </row>
    <row r="23" spans="2:10" ht="14.25">
      <c r="B23" s="45"/>
      <c r="C23" s="45"/>
      <c r="D23" s="46" t="s">
        <v>107</v>
      </c>
      <c r="E23" s="23"/>
      <c r="F23" s="23"/>
      <c r="G23" s="23"/>
      <c r="H23" s="23">
        <f t="shared" si="0"/>
        <v>0</v>
      </c>
      <c r="I23" s="12"/>
      <c r="J23" s="23">
        <f t="shared" si="1"/>
        <v>0</v>
      </c>
    </row>
    <row r="24" spans="2:10" ht="14.25">
      <c r="B24" s="45"/>
      <c r="C24" s="45"/>
      <c r="D24" s="46" t="s">
        <v>108</v>
      </c>
      <c r="E24" s="23"/>
      <c r="F24" s="23"/>
      <c r="G24" s="23"/>
      <c r="H24" s="23">
        <f t="shared" si="0"/>
        <v>0</v>
      </c>
      <c r="I24" s="12"/>
      <c r="J24" s="23">
        <f t="shared" si="1"/>
        <v>0</v>
      </c>
    </row>
    <row r="25" spans="2:10" ht="14.25">
      <c r="B25" s="45"/>
      <c r="C25" s="45"/>
      <c r="D25" s="46" t="s">
        <v>109</v>
      </c>
      <c r="E25" s="23"/>
      <c r="F25" s="23"/>
      <c r="G25" s="23"/>
      <c r="H25" s="23">
        <f t="shared" si="0"/>
        <v>0</v>
      </c>
      <c r="I25" s="14"/>
      <c r="J25" s="23">
        <f t="shared" si="1"/>
        <v>0</v>
      </c>
    </row>
    <row r="26" spans="2:10" ht="14.25">
      <c r="B26" s="45"/>
      <c r="C26" s="47"/>
      <c r="D26" s="48" t="s">
        <v>110</v>
      </c>
      <c r="E26" s="25">
        <f>+E16+E17+E18+E19+E20+E21+E22+E23+E24+E25</f>
        <v>636235965</v>
      </c>
      <c r="F26" s="25">
        <f>+F16+F17+F18+F19+F20+F21+F22+F23+F24+F25</f>
        <v>66814672</v>
      </c>
      <c r="G26" s="25">
        <f>+G16+G17+G18+G19+G20+G21+G22+G23+G24+G25</f>
        <v>11646813</v>
      </c>
      <c r="H26" s="25">
        <f t="shared" si="0"/>
        <v>714697450</v>
      </c>
      <c r="I26" s="16">
        <f>+I16+I17+I18+I19+I20+I21+I22+I23+I24+I25</f>
        <v>9299257</v>
      </c>
      <c r="J26" s="25">
        <f t="shared" si="1"/>
        <v>705398193</v>
      </c>
    </row>
    <row r="27" spans="2:10" ht="14.25">
      <c r="B27" s="47"/>
      <c r="C27" s="21" t="s">
        <v>111</v>
      </c>
      <c r="D27" s="19"/>
      <c r="E27" s="20">
        <f xml:space="preserve"> +E15 - E26</f>
        <v>24861344</v>
      </c>
      <c r="F27" s="20">
        <f xml:space="preserve"> +F15 - F26</f>
        <v>14913097</v>
      </c>
      <c r="G27" s="20">
        <f xml:space="preserve"> +G15 - G26</f>
        <v>1017868</v>
      </c>
      <c r="H27" s="20">
        <f t="shared" si="0"/>
        <v>40792309</v>
      </c>
      <c r="I27" s="16">
        <f xml:space="preserve"> +I15 - I26</f>
        <v>0</v>
      </c>
      <c r="J27" s="20">
        <f t="shared" si="1"/>
        <v>40792309</v>
      </c>
    </row>
    <row r="28" spans="2:10" ht="14.25">
      <c r="B28" s="42" t="s">
        <v>112</v>
      </c>
      <c r="C28" s="42" t="s">
        <v>91</v>
      </c>
      <c r="D28" s="46" t="s">
        <v>113</v>
      </c>
      <c r="E28" s="23">
        <v>454410</v>
      </c>
      <c r="F28" s="23"/>
      <c r="G28" s="23"/>
      <c r="H28" s="23">
        <f t="shared" si="0"/>
        <v>454410</v>
      </c>
      <c r="I28" s="9"/>
      <c r="J28" s="23">
        <f t="shared" si="1"/>
        <v>454410</v>
      </c>
    </row>
    <row r="29" spans="2:10" ht="14.25">
      <c r="B29" s="45"/>
      <c r="C29" s="45"/>
      <c r="D29" s="46" t="s">
        <v>114</v>
      </c>
      <c r="E29" s="23">
        <v>33225</v>
      </c>
      <c r="F29" s="23">
        <v>1784</v>
      </c>
      <c r="G29" s="23">
        <v>4</v>
      </c>
      <c r="H29" s="23">
        <f t="shared" si="0"/>
        <v>35013</v>
      </c>
      <c r="I29" s="12"/>
      <c r="J29" s="23">
        <f t="shared" si="1"/>
        <v>35013</v>
      </c>
    </row>
    <row r="30" spans="2:10" ht="14.25">
      <c r="B30" s="45"/>
      <c r="C30" s="45"/>
      <c r="D30" s="46" t="s">
        <v>115</v>
      </c>
      <c r="E30" s="23"/>
      <c r="F30" s="23"/>
      <c r="G30" s="23"/>
      <c r="H30" s="23">
        <f t="shared" si="0"/>
        <v>0</v>
      </c>
      <c r="I30" s="12"/>
      <c r="J30" s="23">
        <f t="shared" si="1"/>
        <v>0</v>
      </c>
    </row>
    <row r="31" spans="2:10" ht="14.25">
      <c r="B31" s="45"/>
      <c r="C31" s="45"/>
      <c r="D31" s="46" t="s">
        <v>116</v>
      </c>
      <c r="E31" s="23"/>
      <c r="F31" s="23"/>
      <c r="G31" s="23"/>
      <c r="H31" s="23">
        <f t="shared" si="0"/>
        <v>0</v>
      </c>
      <c r="I31" s="12"/>
      <c r="J31" s="23">
        <f t="shared" si="1"/>
        <v>0</v>
      </c>
    </row>
    <row r="32" spans="2:10" ht="14.25">
      <c r="B32" s="45"/>
      <c r="C32" s="45"/>
      <c r="D32" s="46" t="s">
        <v>117</v>
      </c>
      <c r="E32" s="23"/>
      <c r="F32" s="23"/>
      <c r="G32" s="23"/>
      <c r="H32" s="23">
        <f t="shared" si="0"/>
        <v>0</v>
      </c>
      <c r="I32" s="12"/>
      <c r="J32" s="23">
        <f t="shared" si="1"/>
        <v>0</v>
      </c>
    </row>
    <row r="33" spans="2:10" ht="14.25">
      <c r="B33" s="45"/>
      <c r="C33" s="45"/>
      <c r="D33" s="46" t="s">
        <v>118</v>
      </c>
      <c r="E33" s="23"/>
      <c r="F33" s="23"/>
      <c r="G33" s="23"/>
      <c r="H33" s="23">
        <f t="shared" si="0"/>
        <v>0</v>
      </c>
      <c r="I33" s="12"/>
      <c r="J33" s="23">
        <f t="shared" si="1"/>
        <v>0</v>
      </c>
    </row>
    <row r="34" spans="2:10" ht="14.25">
      <c r="B34" s="45"/>
      <c r="C34" s="45"/>
      <c r="D34" s="46" t="s">
        <v>119</v>
      </c>
      <c r="E34" s="23">
        <v>11516115</v>
      </c>
      <c r="F34" s="23">
        <v>57996</v>
      </c>
      <c r="G34" s="23"/>
      <c r="H34" s="23">
        <f t="shared" si="0"/>
        <v>11574111</v>
      </c>
      <c r="I34" s="14"/>
      <c r="J34" s="23">
        <f t="shared" si="1"/>
        <v>11574111</v>
      </c>
    </row>
    <row r="35" spans="2:10" ht="14.25">
      <c r="B35" s="45"/>
      <c r="C35" s="47"/>
      <c r="D35" s="48" t="s">
        <v>120</v>
      </c>
      <c r="E35" s="25">
        <f>+E28+E29+E30+E31+E32+E33+E34</f>
        <v>12003750</v>
      </c>
      <c r="F35" s="25">
        <f>+F28+F29+F30+F31+F32+F33+F34</f>
        <v>59780</v>
      </c>
      <c r="G35" s="25">
        <f>+G28+G29+G30+G31+G32+G33+G34</f>
        <v>4</v>
      </c>
      <c r="H35" s="25">
        <f t="shared" si="0"/>
        <v>12063534</v>
      </c>
      <c r="I35" s="16">
        <f>+I28+I29+I30+I31+I32+I33+I34</f>
        <v>0</v>
      </c>
      <c r="J35" s="25">
        <f t="shared" si="1"/>
        <v>12063534</v>
      </c>
    </row>
    <row r="36" spans="2:10" ht="14.25">
      <c r="B36" s="45"/>
      <c r="C36" s="42" t="s">
        <v>100</v>
      </c>
      <c r="D36" s="46" t="s">
        <v>121</v>
      </c>
      <c r="E36" s="23">
        <v>4385195</v>
      </c>
      <c r="F36" s="23">
        <v>925936</v>
      </c>
      <c r="G36" s="23"/>
      <c r="H36" s="23">
        <f t="shared" si="0"/>
        <v>5311131</v>
      </c>
      <c r="I36" s="9"/>
      <c r="J36" s="23">
        <f t="shared" si="1"/>
        <v>5311131</v>
      </c>
    </row>
    <row r="37" spans="2:10" ht="14.25">
      <c r="B37" s="45"/>
      <c r="C37" s="45"/>
      <c r="D37" s="46" t="s">
        <v>122</v>
      </c>
      <c r="E37" s="23"/>
      <c r="F37" s="23"/>
      <c r="G37" s="23"/>
      <c r="H37" s="23">
        <f t="shared" si="0"/>
        <v>0</v>
      </c>
      <c r="I37" s="12"/>
      <c r="J37" s="23">
        <f t="shared" si="1"/>
        <v>0</v>
      </c>
    </row>
    <row r="38" spans="2:10" ht="14.25">
      <c r="B38" s="45"/>
      <c r="C38" s="45"/>
      <c r="D38" s="46" t="s">
        <v>123</v>
      </c>
      <c r="E38" s="23"/>
      <c r="F38" s="23"/>
      <c r="G38" s="23"/>
      <c r="H38" s="23">
        <f t="shared" si="0"/>
        <v>0</v>
      </c>
      <c r="I38" s="12"/>
      <c r="J38" s="23">
        <f t="shared" si="1"/>
        <v>0</v>
      </c>
    </row>
    <row r="39" spans="2:10" ht="14.25">
      <c r="B39" s="45"/>
      <c r="C39" s="45"/>
      <c r="D39" s="46" t="s">
        <v>124</v>
      </c>
      <c r="E39" s="23"/>
      <c r="F39" s="23"/>
      <c r="G39" s="23"/>
      <c r="H39" s="23">
        <f t="shared" si="0"/>
        <v>0</v>
      </c>
      <c r="I39" s="12"/>
      <c r="J39" s="23">
        <f t="shared" si="1"/>
        <v>0</v>
      </c>
    </row>
    <row r="40" spans="2:10" ht="14.25">
      <c r="B40" s="45"/>
      <c r="C40" s="45"/>
      <c r="D40" s="46" t="s">
        <v>125</v>
      </c>
      <c r="E40" s="23"/>
      <c r="F40" s="23"/>
      <c r="G40" s="23"/>
      <c r="H40" s="23">
        <f t="shared" si="0"/>
        <v>0</v>
      </c>
      <c r="I40" s="12"/>
      <c r="J40" s="23">
        <f t="shared" si="1"/>
        <v>0</v>
      </c>
    </row>
    <row r="41" spans="2:10" ht="14.25">
      <c r="B41" s="45"/>
      <c r="C41" s="45"/>
      <c r="D41" s="46" t="s">
        <v>126</v>
      </c>
      <c r="E41" s="23">
        <v>2630904</v>
      </c>
      <c r="F41" s="23"/>
      <c r="G41" s="23"/>
      <c r="H41" s="23">
        <f t="shared" si="0"/>
        <v>2630904</v>
      </c>
      <c r="I41" s="14"/>
      <c r="J41" s="23">
        <f t="shared" si="1"/>
        <v>2630904</v>
      </c>
    </row>
    <row r="42" spans="2:10" ht="14.25">
      <c r="B42" s="45"/>
      <c r="C42" s="47"/>
      <c r="D42" s="48" t="s">
        <v>127</v>
      </c>
      <c r="E42" s="25">
        <f>+E36+E37+E38+E39+E40+E41</f>
        <v>7016099</v>
      </c>
      <c r="F42" s="25">
        <f>+F36+F37+F38+F39+F40+F41</f>
        <v>925936</v>
      </c>
      <c r="G42" s="25">
        <f>+G36+G37+G38+G39+G40+G41</f>
        <v>0</v>
      </c>
      <c r="H42" s="25">
        <f t="shared" si="0"/>
        <v>7942035</v>
      </c>
      <c r="I42" s="16">
        <f>+I36+I37+I38+I39+I40+I41</f>
        <v>0</v>
      </c>
      <c r="J42" s="25">
        <f t="shared" si="1"/>
        <v>7942035</v>
      </c>
    </row>
    <row r="43" spans="2:10" ht="14.25">
      <c r="B43" s="47"/>
      <c r="C43" s="21" t="s">
        <v>128</v>
      </c>
      <c r="D43" s="32"/>
      <c r="E43" s="49">
        <f xml:space="preserve"> +E35 - E42</f>
        <v>4987651</v>
      </c>
      <c r="F43" s="49">
        <f xml:space="preserve"> +F35 - F42</f>
        <v>-866156</v>
      </c>
      <c r="G43" s="49">
        <f xml:space="preserve"> +G35 - G42</f>
        <v>4</v>
      </c>
      <c r="H43" s="49">
        <f t="shared" si="0"/>
        <v>4121499</v>
      </c>
      <c r="I43" s="16">
        <f xml:space="preserve"> +I35 - I42</f>
        <v>0</v>
      </c>
      <c r="J43" s="49">
        <f t="shared" si="1"/>
        <v>4121499</v>
      </c>
    </row>
    <row r="44" spans="2:10" ht="14.25">
      <c r="B44" s="21" t="s">
        <v>129</v>
      </c>
      <c r="C44" s="18"/>
      <c r="D44" s="19"/>
      <c r="E44" s="20">
        <f xml:space="preserve"> +E27 +E43</f>
        <v>29848995</v>
      </c>
      <c r="F44" s="20">
        <f xml:space="preserve"> +F27 +F43</f>
        <v>14046941</v>
      </c>
      <c r="G44" s="20">
        <f xml:space="preserve"> +G27 +G43</f>
        <v>1017872</v>
      </c>
      <c r="H44" s="20">
        <f t="shared" si="0"/>
        <v>44913808</v>
      </c>
      <c r="I44" s="16">
        <f xml:space="preserve"> +I27 +I43</f>
        <v>0</v>
      </c>
      <c r="J44" s="20">
        <f t="shared" si="1"/>
        <v>44913808</v>
      </c>
    </row>
    <row r="45" spans="2:10" ht="14.25">
      <c r="B45" s="42" t="s">
        <v>130</v>
      </c>
      <c r="C45" s="42" t="s">
        <v>91</v>
      </c>
      <c r="D45" s="46" t="s">
        <v>131</v>
      </c>
      <c r="E45" s="23">
        <v>9745000</v>
      </c>
      <c r="F45" s="23"/>
      <c r="G45" s="23"/>
      <c r="H45" s="23">
        <f t="shared" si="0"/>
        <v>9745000</v>
      </c>
      <c r="I45" s="9"/>
      <c r="J45" s="23">
        <f t="shared" si="1"/>
        <v>9745000</v>
      </c>
    </row>
    <row r="46" spans="2:10" ht="14.25">
      <c r="B46" s="45"/>
      <c r="C46" s="45"/>
      <c r="D46" s="46" t="s">
        <v>132</v>
      </c>
      <c r="E46" s="23"/>
      <c r="F46" s="23">
        <v>25141013</v>
      </c>
      <c r="G46" s="23"/>
      <c r="H46" s="23">
        <f t="shared" si="0"/>
        <v>25141013</v>
      </c>
      <c r="I46" s="12"/>
      <c r="J46" s="23">
        <f t="shared" si="1"/>
        <v>25141013</v>
      </c>
    </row>
    <row r="47" spans="2:10" ht="14.25">
      <c r="B47" s="45"/>
      <c r="C47" s="45"/>
      <c r="D47" s="46" t="s">
        <v>133</v>
      </c>
      <c r="E47" s="23"/>
      <c r="F47" s="23"/>
      <c r="G47" s="23"/>
      <c r="H47" s="23">
        <f t="shared" si="0"/>
        <v>0</v>
      </c>
      <c r="I47" s="12"/>
      <c r="J47" s="23">
        <f t="shared" si="1"/>
        <v>0</v>
      </c>
    </row>
    <row r="48" spans="2:10" ht="14.25">
      <c r="B48" s="45"/>
      <c r="C48" s="45"/>
      <c r="D48" s="46" t="s">
        <v>134</v>
      </c>
      <c r="E48" s="23"/>
      <c r="F48" s="23"/>
      <c r="G48" s="23"/>
      <c r="H48" s="23">
        <f t="shared" si="0"/>
        <v>0</v>
      </c>
      <c r="I48" s="12"/>
      <c r="J48" s="23">
        <f t="shared" si="1"/>
        <v>0</v>
      </c>
    </row>
    <row r="49" spans="2:10" ht="14.25">
      <c r="B49" s="45"/>
      <c r="C49" s="45"/>
      <c r="D49" s="46" t="s">
        <v>135</v>
      </c>
      <c r="E49" s="23"/>
      <c r="F49" s="23"/>
      <c r="G49" s="23"/>
      <c r="H49" s="23">
        <f t="shared" si="0"/>
        <v>0</v>
      </c>
      <c r="I49" s="12"/>
      <c r="J49" s="23">
        <f t="shared" si="1"/>
        <v>0</v>
      </c>
    </row>
    <row r="50" spans="2:10" ht="14.25">
      <c r="B50" s="45"/>
      <c r="C50" s="45"/>
      <c r="D50" s="46" t="s">
        <v>161</v>
      </c>
      <c r="E50" s="23">
        <v>7652759</v>
      </c>
      <c r="F50" s="23">
        <v>18270152</v>
      </c>
      <c r="G50" s="23"/>
      <c r="H50" s="23">
        <f t="shared" si="0"/>
        <v>25922911</v>
      </c>
      <c r="I50" s="12">
        <v>25922911</v>
      </c>
      <c r="J50" s="23">
        <f t="shared" si="1"/>
        <v>0</v>
      </c>
    </row>
    <row r="51" spans="2:10" ht="14.25">
      <c r="B51" s="45"/>
      <c r="C51" s="45"/>
      <c r="D51" s="46" t="s">
        <v>162</v>
      </c>
      <c r="E51" s="23"/>
      <c r="F51" s="23"/>
      <c r="G51" s="23"/>
      <c r="H51" s="23">
        <f t="shared" si="0"/>
        <v>0</v>
      </c>
      <c r="I51" s="12"/>
      <c r="J51" s="23">
        <f t="shared" si="1"/>
        <v>0</v>
      </c>
    </row>
    <row r="52" spans="2:10" ht="14.25">
      <c r="B52" s="45"/>
      <c r="C52" s="45"/>
      <c r="D52" s="46" t="s">
        <v>136</v>
      </c>
      <c r="E52" s="23"/>
      <c r="F52" s="23"/>
      <c r="G52" s="23"/>
      <c r="H52" s="23">
        <f t="shared" si="0"/>
        <v>0</v>
      </c>
      <c r="I52" s="14"/>
      <c r="J52" s="23">
        <f t="shared" si="1"/>
        <v>0</v>
      </c>
    </row>
    <row r="53" spans="2:10" ht="14.25">
      <c r="B53" s="45"/>
      <c r="C53" s="47"/>
      <c r="D53" s="48" t="s">
        <v>137</v>
      </c>
      <c r="E53" s="25">
        <f>+E45+E46+E47+E48+E49+E50+E51+E52</f>
        <v>17397759</v>
      </c>
      <c r="F53" s="25">
        <f>+F45+F46+F47+F48+F49+F50+F51+F52</f>
        <v>43411165</v>
      </c>
      <c r="G53" s="25">
        <f>+G45+G46+G47+G48+G49+G50+G51+G52</f>
        <v>0</v>
      </c>
      <c r="H53" s="25">
        <f t="shared" si="0"/>
        <v>60808924</v>
      </c>
      <c r="I53" s="16">
        <f>+I45+I46+I47+I48+I49+I50+I51+I52</f>
        <v>25922911</v>
      </c>
      <c r="J53" s="25">
        <f t="shared" si="1"/>
        <v>34886013</v>
      </c>
    </row>
    <row r="54" spans="2:10" ht="14.25">
      <c r="B54" s="45"/>
      <c r="C54" s="42" t="s">
        <v>100</v>
      </c>
      <c r="D54" s="46" t="s">
        <v>138</v>
      </c>
      <c r="E54" s="23"/>
      <c r="F54" s="23"/>
      <c r="G54" s="23"/>
      <c r="H54" s="23">
        <f t="shared" si="0"/>
        <v>0</v>
      </c>
      <c r="I54" s="9"/>
      <c r="J54" s="23">
        <f t="shared" si="1"/>
        <v>0</v>
      </c>
    </row>
    <row r="55" spans="2:10" ht="14.25">
      <c r="B55" s="45"/>
      <c r="C55" s="45"/>
      <c r="D55" s="46" t="s">
        <v>139</v>
      </c>
      <c r="E55" s="23"/>
      <c r="F55" s="23"/>
      <c r="G55" s="23"/>
      <c r="H55" s="23">
        <f t="shared" si="0"/>
        <v>0</v>
      </c>
      <c r="I55" s="12"/>
      <c r="J55" s="23">
        <f t="shared" si="1"/>
        <v>0</v>
      </c>
    </row>
    <row r="56" spans="2:10" ht="14.25">
      <c r="B56" s="45"/>
      <c r="C56" s="45"/>
      <c r="D56" s="46" t="s">
        <v>140</v>
      </c>
      <c r="E56" s="23"/>
      <c r="F56" s="23"/>
      <c r="G56" s="23"/>
      <c r="H56" s="23">
        <f t="shared" si="0"/>
        <v>0</v>
      </c>
      <c r="I56" s="12"/>
      <c r="J56" s="23">
        <f t="shared" si="1"/>
        <v>0</v>
      </c>
    </row>
    <row r="57" spans="2:10" ht="14.25">
      <c r="B57" s="45"/>
      <c r="C57" s="45"/>
      <c r="D57" s="46" t="s">
        <v>141</v>
      </c>
      <c r="E57" s="23"/>
      <c r="F57" s="23"/>
      <c r="G57" s="23"/>
      <c r="H57" s="23">
        <f t="shared" si="0"/>
        <v>0</v>
      </c>
      <c r="I57" s="12"/>
      <c r="J57" s="23">
        <f t="shared" si="1"/>
        <v>0</v>
      </c>
    </row>
    <row r="58" spans="2:10" ht="14.25">
      <c r="B58" s="45"/>
      <c r="C58" s="45"/>
      <c r="D58" s="46" t="s">
        <v>142</v>
      </c>
      <c r="E58" s="23">
        <v>10439000</v>
      </c>
      <c r="F58" s="23"/>
      <c r="G58" s="23"/>
      <c r="H58" s="23">
        <f t="shared" si="0"/>
        <v>10439000</v>
      </c>
      <c r="I58" s="12"/>
      <c r="J58" s="23">
        <f t="shared" si="1"/>
        <v>10439000</v>
      </c>
    </row>
    <row r="59" spans="2:10" ht="14.25">
      <c r="B59" s="45"/>
      <c r="C59" s="45"/>
      <c r="D59" s="46" t="s">
        <v>143</v>
      </c>
      <c r="E59" s="23"/>
      <c r="F59" s="23"/>
      <c r="G59" s="23"/>
      <c r="H59" s="23">
        <f t="shared" si="0"/>
        <v>0</v>
      </c>
      <c r="I59" s="12"/>
      <c r="J59" s="23">
        <f t="shared" si="1"/>
        <v>0</v>
      </c>
    </row>
    <row r="60" spans="2:10" ht="14.25">
      <c r="B60" s="45"/>
      <c r="C60" s="45"/>
      <c r="D60" s="46" t="s">
        <v>163</v>
      </c>
      <c r="E60" s="23">
        <v>18270152</v>
      </c>
      <c r="F60" s="23">
        <v>7652759</v>
      </c>
      <c r="G60" s="23"/>
      <c r="H60" s="23">
        <f t="shared" si="0"/>
        <v>25922911</v>
      </c>
      <c r="I60" s="12">
        <v>25922911</v>
      </c>
      <c r="J60" s="23">
        <f t="shared" si="1"/>
        <v>0</v>
      </c>
    </row>
    <row r="61" spans="2:10" ht="14.25">
      <c r="B61" s="45"/>
      <c r="C61" s="45"/>
      <c r="D61" s="46" t="s">
        <v>164</v>
      </c>
      <c r="E61" s="23"/>
      <c r="F61" s="23"/>
      <c r="G61" s="23"/>
      <c r="H61" s="23">
        <f t="shared" si="0"/>
        <v>0</v>
      </c>
      <c r="I61" s="12"/>
      <c r="J61" s="23">
        <f t="shared" si="1"/>
        <v>0</v>
      </c>
    </row>
    <row r="62" spans="2:10" ht="14.25">
      <c r="B62" s="45"/>
      <c r="C62" s="45"/>
      <c r="D62" s="46" t="s">
        <v>144</v>
      </c>
      <c r="E62" s="23"/>
      <c r="F62" s="23"/>
      <c r="G62" s="23"/>
      <c r="H62" s="23">
        <f t="shared" si="0"/>
        <v>0</v>
      </c>
      <c r="I62" s="14"/>
      <c r="J62" s="23">
        <f t="shared" si="1"/>
        <v>0</v>
      </c>
    </row>
    <row r="63" spans="2:10" ht="14.25">
      <c r="B63" s="45"/>
      <c r="C63" s="47"/>
      <c r="D63" s="48" t="s">
        <v>145</v>
      </c>
      <c r="E63" s="25">
        <f>+E54+E55+E56+E57+E58+E59+E60+E61+E62</f>
        <v>28709152</v>
      </c>
      <c r="F63" s="25">
        <f>+F54+F55+F56+F57+F58+F59+F60+F61+F62</f>
        <v>7652759</v>
      </c>
      <c r="G63" s="25">
        <f>+G54+G55+G56+G57+G58+G59+G60+G61+G62</f>
        <v>0</v>
      </c>
      <c r="H63" s="25">
        <f t="shared" si="0"/>
        <v>36361911</v>
      </c>
      <c r="I63" s="16">
        <f>+I54+I55+I56+I57+I58+I59+I60+I61+I62</f>
        <v>25922911</v>
      </c>
      <c r="J63" s="25">
        <f t="shared" si="1"/>
        <v>10439000</v>
      </c>
    </row>
    <row r="64" spans="2:10" ht="14.25">
      <c r="B64" s="47"/>
      <c r="C64" s="26" t="s">
        <v>146</v>
      </c>
      <c r="D64" s="50"/>
      <c r="E64" s="51">
        <f xml:space="preserve"> +E53 - E63</f>
        <v>-11311393</v>
      </c>
      <c r="F64" s="51">
        <f xml:space="preserve"> +F53 - F63</f>
        <v>35758406</v>
      </c>
      <c r="G64" s="51">
        <f xml:space="preserve"> +G53 - G63</f>
        <v>0</v>
      </c>
      <c r="H64" s="51">
        <f t="shared" si="0"/>
        <v>24447013</v>
      </c>
      <c r="I64" s="16">
        <f xml:space="preserve"> +I53 - I63</f>
        <v>0</v>
      </c>
      <c r="J64" s="51">
        <f t="shared" si="1"/>
        <v>24447013</v>
      </c>
    </row>
    <row r="65" spans="2:10" ht="14.25">
      <c r="B65" s="21" t="s">
        <v>147</v>
      </c>
      <c r="C65" s="52"/>
      <c r="D65" s="53"/>
      <c r="E65" s="54">
        <f xml:space="preserve"> +E44 +E64</f>
        <v>18537602</v>
      </c>
      <c r="F65" s="54">
        <f xml:space="preserve"> +F44 +F64</f>
        <v>49805347</v>
      </c>
      <c r="G65" s="54">
        <f xml:space="preserve"> +G44 +G64</f>
        <v>1017872</v>
      </c>
      <c r="H65" s="54">
        <f t="shared" si="0"/>
        <v>69360821</v>
      </c>
      <c r="I65" s="16">
        <f xml:space="preserve"> +I44 +I64</f>
        <v>0</v>
      </c>
      <c r="J65" s="54">
        <f t="shared" si="1"/>
        <v>69360821</v>
      </c>
    </row>
    <row r="66" spans="2:10" ht="14.25">
      <c r="B66" s="21" t="s">
        <v>148</v>
      </c>
      <c r="C66" s="52"/>
      <c r="D66" s="53"/>
      <c r="E66" s="54"/>
      <c r="F66" s="54"/>
      <c r="G66" s="54">
        <v>163200</v>
      </c>
      <c r="H66" s="54">
        <f t="shared" si="0"/>
        <v>163200</v>
      </c>
      <c r="I66" s="16"/>
      <c r="J66" s="54">
        <f t="shared" si="1"/>
        <v>163200</v>
      </c>
    </row>
    <row r="67" spans="2:10" ht="14.25">
      <c r="B67" s="21" t="s">
        <v>149</v>
      </c>
      <c r="C67" s="52"/>
      <c r="D67" s="53"/>
      <c r="E67" s="54"/>
      <c r="F67" s="54"/>
      <c r="G67" s="54"/>
      <c r="H67" s="54">
        <f t="shared" si="0"/>
        <v>0</v>
      </c>
      <c r="I67" s="16"/>
      <c r="J67" s="54">
        <f t="shared" si="1"/>
        <v>0</v>
      </c>
    </row>
    <row r="68" spans="2:10" ht="14.25">
      <c r="B68" s="21" t="s">
        <v>150</v>
      </c>
      <c r="C68" s="52"/>
      <c r="D68" s="53"/>
      <c r="E68" s="54">
        <f xml:space="preserve"> +E65 -E66 - E67</f>
        <v>18537602</v>
      </c>
      <c r="F68" s="54">
        <f xml:space="preserve"> +F65 -F66 - F67</f>
        <v>49805347</v>
      </c>
      <c r="G68" s="54">
        <f xml:space="preserve"> +G65 -G66 - G67</f>
        <v>854672</v>
      </c>
      <c r="H68" s="54">
        <f t="shared" si="0"/>
        <v>69197621</v>
      </c>
      <c r="I68" s="16">
        <f xml:space="preserve"> +I65 -I66 - I67</f>
        <v>0</v>
      </c>
      <c r="J68" s="54">
        <f t="shared" si="1"/>
        <v>69197621</v>
      </c>
    </row>
    <row r="69" spans="2:10" ht="14.25">
      <c r="B69" s="55"/>
      <c r="C69" s="52" t="s">
        <v>151</v>
      </c>
      <c r="D69" s="53"/>
      <c r="E69" s="54">
        <v>66262821</v>
      </c>
      <c r="F69" s="54">
        <v>84122099</v>
      </c>
      <c r="G69" s="54">
        <v>283066</v>
      </c>
      <c r="H69" s="54">
        <f t="shared" si="0"/>
        <v>150667986</v>
      </c>
      <c r="I69" s="16"/>
      <c r="J69" s="54">
        <f t="shared" si="1"/>
        <v>150667986</v>
      </c>
    </row>
    <row r="70" spans="2:10" ht="14.25">
      <c r="B70" s="56"/>
      <c r="C70" s="52" t="s">
        <v>152</v>
      </c>
      <c r="D70" s="53"/>
      <c r="E70" s="54">
        <f xml:space="preserve"> +E68 +E69</f>
        <v>84800423</v>
      </c>
      <c r="F70" s="54">
        <f xml:space="preserve"> +F68 +F69</f>
        <v>133927446</v>
      </c>
      <c r="G70" s="54">
        <f xml:space="preserve"> +G68 +G69</f>
        <v>1137738</v>
      </c>
      <c r="H70" s="54">
        <f t="shared" si="0"/>
        <v>219865607</v>
      </c>
      <c r="I70" s="16">
        <f xml:space="preserve"> +I68 +I69</f>
        <v>0</v>
      </c>
      <c r="J70" s="54">
        <f t="shared" si="1"/>
        <v>219865607</v>
      </c>
    </row>
    <row r="71" spans="2:10" ht="14.25">
      <c r="B71" s="55"/>
      <c r="C71" s="52" t="s">
        <v>153</v>
      </c>
      <c r="D71" s="53"/>
      <c r="E71" s="54"/>
      <c r="F71" s="54"/>
      <c r="G71" s="54"/>
      <c r="H71" s="54">
        <f t="shared" si="0"/>
        <v>0</v>
      </c>
      <c r="I71" s="16"/>
      <c r="J71" s="54">
        <f t="shared" si="1"/>
        <v>0</v>
      </c>
    </row>
    <row r="72" spans="2:10" ht="14.25">
      <c r="B72" s="55"/>
      <c r="C72" s="52" t="s">
        <v>154</v>
      </c>
      <c r="D72" s="53"/>
      <c r="E72" s="54">
        <v>14000500</v>
      </c>
      <c r="F72" s="54"/>
      <c r="G72" s="54"/>
      <c r="H72" s="54">
        <f t="shared" si="0"/>
        <v>14000500</v>
      </c>
      <c r="I72" s="16"/>
      <c r="J72" s="54">
        <f t="shared" si="1"/>
        <v>14000500</v>
      </c>
    </row>
    <row r="73" spans="2:10" ht="14.25">
      <c r="B73" s="55"/>
      <c r="C73" s="52" t="s">
        <v>155</v>
      </c>
      <c r="D73" s="53"/>
      <c r="E73" s="54">
        <v>39000000</v>
      </c>
      <c r="F73" s="54">
        <v>4000575</v>
      </c>
      <c r="G73" s="54"/>
      <c r="H73" s="54">
        <f t="shared" ref="H73:H74" si="2">E73+F73+G73</f>
        <v>43000575</v>
      </c>
      <c r="I73" s="16"/>
      <c r="J73" s="54">
        <f t="shared" ref="J73:J74" si="3">H73-I73</f>
        <v>43000575</v>
      </c>
    </row>
    <row r="74" spans="2:10" ht="14.25">
      <c r="B74" s="30"/>
      <c r="C74" s="52" t="s">
        <v>156</v>
      </c>
      <c r="D74" s="53"/>
      <c r="E74" s="54">
        <f xml:space="preserve"> +E70 +E71 +E72 - E73</f>
        <v>59800923</v>
      </c>
      <c r="F74" s="54">
        <f xml:space="preserve"> +F70 +F71 +F72 - F73</f>
        <v>129926871</v>
      </c>
      <c r="G74" s="54">
        <f xml:space="preserve"> +G70 +G71 +G72 - G73</f>
        <v>1137738</v>
      </c>
      <c r="H74" s="54">
        <f t="shared" si="2"/>
        <v>190865532</v>
      </c>
      <c r="I74" s="16">
        <f xml:space="preserve"> +I70 +I71 +I72 - I73</f>
        <v>0</v>
      </c>
      <c r="J74" s="54">
        <f t="shared" si="3"/>
        <v>190865532</v>
      </c>
    </row>
  </sheetData>
  <mergeCells count="12">
    <mergeCell ref="B28:B43"/>
    <mergeCell ref="C28:C35"/>
    <mergeCell ref="C36:C42"/>
    <mergeCell ref="B45:B64"/>
    <mergeCell ref="C45:C53"/>
    <mergeCell ref="C54:C63"/>
    <mergeCell ref="B3:J3"/>
    <mergeCell ref="B5:J5"/>
    <mergeCell ref="B7:D7"/>
    <mergeCell ref="B8:B27"/>
    <mergeCell ref="C8:C15"/>
    <mergeCell ref="C16:C26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3"/>
      <c r="C1" s="3"/>
      <c r="D1" s="3"/>
      <c r="E1" s="3"/>
      <c r="F1" s="3"/>
      <c r="G1" s="3"/>
      <c r="H1" s="3"/>
      <c r="I1" s="3"/>
    </row>
    <row r="2" spans="2:9" ht="21">
      <c r="B2" s="5"/>
      <c r="C2" s="3"/>
      <c r="D2" s="3"/>
      <c r="E2" s="3"/>
      <c r="F2" s="3"/>
      <c r="G2" s="3"/>
      <c r="H2" s="4"/>
      <c r="I2" s="4" t="s">
        <v>165</v>
      </c>
    </row>
    <row r="3" spans="2:9" ht="21">
      <c r="B3" s="37" t="s">
        <v>166</v>
      </c>
      <c r="C3" s="37"/>
      <c r="D3" s="37"/>
      <c r="E3" s="37"/>
      <c r="F3" s="37"/>
      <c r="G3" s="37"/>
      <c r="H3" s="37"/>
      <c r="I3" s="37"/>
    </row>
    <row r="4" spans="2:9" ht="21">
      <c r="B4" s="40"/>
      <c r="C4" s="5"/>
      <c r="D4" s="3"/>
      <c r="E4" s="3"/>
      <c r="F4" s="3"/>
      <c r="G4" s="3"/>
      <c r="H4" s="3"/>
      <c r="I4" s="3"/>
    </row>
    <row r="5" spans="2:9" ht="21">
      <c r="B5" s="38" t="s">
        <v>167</v>
      </c>
      <c r="C5" s="38"/>
      <c r="D5" s="38"/>
      <c r="E5" s="38"/>
      <c r="F5" s="38"/>
      <c r="G5" s="38"/>
      <c r="H5" s="38"/>
      <c r="I5" s="38"/>
    </row>
    <row r="6" spans="2:9" ht="15.75">
      <c r="B6" s="6"/>
      <c r="C6" s="3"/>
      <c r="D6" s="3"/>
      <c r="E6" s="3"/>
      <c r="F6" s="3"/>
      <c r="G6" s="3"/>
      <c r="H6" s="3"/>
      <c r="I6" s="58" t="s">
        <v>3</v>
      </c>
    </row>
    <row r="7" spans="2:9" ht="14.25">
      <c r="B7" s="59" t="s">
        <v>168</v>
      </c>
      <c r="C7" s="60"/>
      <c r="D7" s="60"/>
      <c r="E7" s="61"/>
      <c r="F7" s="59" t="s">
        <v>169</v>
      </c>
      <c r="G7" s="60"/>
      <c r="H7" s="60"/>
      <c r="I7" s="61"/>
    </row>
    <row r="8" spans="2:9" ht="14.25">
      <c r="B8" s="7"/>
      <c r="C8" s="7" t="s">
        <v>170</v>
      </c>
      <c r="D8" s="7" t="s">
        <v>171</v>
      </c>
      <c r="E8" s="7" t="s">
        <v>172</v>
      </c>
      <c r="F8" s="62"/>
      <c r="G8" s="7" t="s">
        <v>170</v>
      </c>
      <c r="H8" s="7" t="s">
        <v>171</v>
      </c>
      <c r="I8" s="7" t="s">
        <v>172</v>
      </c>
    </row>
    <row r="9" spans="2:9" ht="14.25">
      <c r="B9" s="48" t="s">
        <v>173</v>
      </c>
      <c r="C9" s="25">
        <f>+C10+C11+C12+C13+C14+C15+C16+C17+C18+C19+C20+C21+C22+C23+C24+C25+C26+C27+C28+C29+C30+C31+C32</f>
        <v>216585024</v>
      </c>
      <c r="D9" s="16">
        <f>+D10+D11+D12+D13+D14+D15+D16+D17+D18+D19+D20+D21+D22+D23+D24+D25+D26+D27+D28+D29+D30+D31+D32</f>
        <v>206728904</v>
      </c>
      <c r="E9" s="25">
        <f>C9-D9</f>
        <v>9856120</v>
      </c>
      <c r="F9" s="48" t="s">
        <v>174</v>
      </c>
      <c r="G9" s="25">
        <f>+G10+G11+G12+G13+G14+G15+G16+G17+G18+G19+G20+G21+G22+G23+G24+G25+G26+G27+G28+G29+G30+G31</f>
        <v>128626074</v>
      </c>
      <c r="H9" s="16">
        <f>+H10+H11+H12+H13+H14+H15+H16+H17+H18+H19+H20+H21+H22+H23+H24+H25+H26+H27+H28+H29+H30+H31</f>
        <v>99198945</v>
      </c>
      <c r="I9" s="25">
        <f>G9-H9</f>
        <v>29427129</v>
      </c>
    </row>
    <row r="10" spans="2:9" ht="14.25">
      <c r="B10" s="43" t="s">
        <v>175</v>
      </c>
      <c r="C10" s="44">
        <v>117527917</v>
      </c>
      <c r="D10" s="9">
        <v>119037192</v>
      </c>
      <c r="E10" s="44">
        <f t="shared" ref="E10:E64" si="0">C10-D10</f>
        <v>-1509275</v>
      </c>
      <c r="F10" s="43" t="s">
        <v>176</v>
      </c>
      <c r="G10" s="44"/>
      <c r="H10" s="9"/>
      <c r="I10" s="44">
        <f t="shared" ref="I10:I64" si="1">G10-H10</f>
        <v>0</v>
      </c>
    </row>
    <row r="11" spans="2:9" ht="14.25">
      <c r="B11" s="46" t="s">
        <v>177</v>
      </c>
      <c r="C11" s="23"/>
      <c r="D11" s="12"/>
      <c r="E11" s="23">
        <f t="shared" si="0"/>
        <v>0</v>
      </c>
      <c r="F11" s="46" t="s">
        <v>178</v>
      </c>
      <c r="G11" s="23">
        <v>44377906</v>
      </c>
      <c r="H11" s="12">
        <v>31024005</v>
      </c>
      <c r="I11" s="23">
        <f t="shared" si="1"/>
        <v>13353901</v>
      </c>
    </row>
    <row r="12" spans="2:9" ht="14.25">
      <c r="B12" s="46" t="s">
        <v>179</v>
      </c>
      <c r="C12" s="23">
        <v>97261710</v>
      </c>
      <c r="D12" s="12">
        <v>85749105</v>
      </c>
      <c r="E12" s="23">
        <f t="shared" si="0"/>
        <v>11512605</v>
      </c>
      <c r="F12" s="46" t="s">
        <v>180</v>
      </c>
      <c r="G12" s="23"/>
      <c r="H12" s="12"/>
      <c r="I12" s="23">
        <f t="shared" si="1"/>
        <v>0</v>
      </c>
    </row>
    <row r="13" spans="2:9" ht="14.25">
      <c r="B13" s="46" t="s">
        <v>181</v>
      </c>
      <c r="C13" s="23">
        <v>500000</v>
      </c>
      <c r="D13" s="12">
        <v>1128360</v>
      </c>
      <c r="E13" s="23">
        <f t="shared" si="0"/>
        <v>-628360</v>
      </c>
      <c r="F13" s="46" t="s">
        <v>182</v>
      </c>
      <c r="G13" s="23">
        <v>163200</v>
      </c>
      <c r="H13" s="12">
        <v>71000</v>
      </c>
      <c r="I13" s="23">
        <f t="shared" si="1"/>
        <v>92200</v>
      </c>
    </row>
    <row r="14" spans="2:9" ht="14.25">
      <c r="B14" s="46" t="s">
        <v>183</v>
      </c>
      <c r="C14" s="23">
        <v>911023</v>
      </c>
      <c r="D14" s="12">
        <v>768988</v>
      </c>
      <c r="E14" s="23">
        <f t="shared" si="0"/>
        <v>142035</v>
      </c>
      <c r="F14" s="46" t="s">
        <v>184</v>
      </c>
      <c r="G14" s="23"/>
      <c r="H14" s="12"/>
      <c r="I14" s="23">
        <f t="shared" si="1"/>
        <v>0</v>
      </c>
    </row>
    <row r="15" spans="2:9" ht="14.25">
      <c r="B15" s="46" t="s">
        <v>185</v>
      </c>
      <c r="C15" s="23"/>
      <c r="D15" s="12"/>
      <c r="E15" s="23">
        <f t="shared" si="0"/>
        <v>0</v>
      </c>
      <c r="F15" s="46" t="s">
        <v>186</v>
      </c>
      <c r="G15" s="23"/>
      <c r="H15" s="12"/>
      <c r="I15" s="23">
        <f t="shared" si="1"/>
        <v>0</v>
      </c>
    </row>
    <row r="16" spans="2:9" ht="14.25">
      <c r="B16" s="46" t="s">
        <v>187</v>
      </c>
      <c r="C16" s="23"/>
      <c r="D16" s="12"/>
      <c r="E16" s="23">
        <f t="shared" si="0"/>
        <v>0</v>
      </c>
      <c r="F16" s="46" t="s">
        <v>188</v>
      </c>
      <c r="G16" s="23">
        <v>51878826</v>
      </c>
      <c r="H16" s="12">
        <v>39819460</v>
      </c>
      <c r="I16" s="23">
        <f t="shared" si="1"/>
        <v>12059366</v>
      </c>
    </row>
    <row r="17" spans="2:9" ht="14.25">
      <c r="B17" s="46" t="s">
        <v>189</v>
      </c>
      <c r="C17" s="23"/>
      <c r="D17" s="12"/>
      <c r="E17" s="23">
        <f t="shared" si="0"/>
        <v>0</v>
      </c>
      <c r="F17" s="46" t="s">
        <v>190</v>
      </c>
      <c r="G17" s="23"/>
      <c r="H17" s="12"/>
      <c r="I17" s="23">
        <f t="shared" si="1"/>
        <v>0</v>
      </c>
    </row>
    <row r="18" spans="2:9" ht="14.25">
      <c r="B18" s="46" t="s">
        <v>191</v>
      </c>
      <c r="C18" s="23"/>
      <c r="D18" s="12"/>
      <c r="E18" s="23">
        <f t="shared" si="0"/>
        <v>0</v>
      </c>
      <c r="F18" s="46" t="s">
        <v>192</v>
      </c>
      <c r="G18" s="23">
        <v>6384948</v>
      </c>
      <c r="H18" s="12">
        <v>2948604</v>
      </c>
      <c r="I18" s="23">
        <f t="shared" si="1"/>
        <v>3436344</v>
      </c>
    </row>
    <row r="19" spans="2:9" ht="14.25">
      <c r="B19" s="46" t="s">
        <v>193</v>
      </c>
      <c r="C19" s="23"/>
      <c r="D19" s="12"/>
      <c r="E19" s="23">
        <f t="shared" si="0"/>
        <v>0</v>
      </c>
      <c r="F19" s="46" t="s">
        <v>194</v>
      </c>
      <c r="G19" s="23"/>
      <c r="H19" s="12"/>
      <c r="I19" s="23">
        <f t="shared" si="1"/>
        <v>0</v>
      </c>
    </row>
    <row r="20" spans="2:9" ht="14.25">
      <c r="B20" s="46" t="s">
        <v>195</v>
      </c>
      <c r="C20" s="23"/>
      <c r="D20" s="12"/>
      <c r="E20" s="23">
        <f t="shared" si="0"/>
        <v>0</v>
      </c>
      <c r="F20" s="46" t="s">
        <v>196</v>
      </c>
      <c r="G20" s="23"/>
      <c r="H20" s="12"/>
      <c r="I20" s="23">
        <f t="shared" si="1"/>
        <v>0</v>
      </c>
    </row>
    <row r="21" spans="2:9" ht="14.25">
      <c r="B21" s="46" t="s">
        <v>197</v>
      </c>
      <c r="C21" s="23"/>
      <c r="D21" s="12"/>
      <c r="E21" s="23">
        <f t="shared" si="0"/>
        <v>0</v>
      </c>
      <c r="F21" s="46" t="s">
        <v>198</v>
      </c>
      <c r="G21" s="23"/>
      <c r="H21" s="12"/>
      <c r="I21" s="23">
        <f t="shared" si="1"/>
        <v>0</v>
      </c>
    </row>
    <row r="22" spans="2:9" ht="14.25">
      <c r="B22" s="46" t="s">
        <v>199</v>
      </c>
      <c r="C22" s="23"/>
      <c r="D22" s="12"/>
      <c r="E22" s="23">
        <f t="shared" si="0"/>
        <v>0</v>
      </c>
      <c r="F22" s="46" t="s">
        <v>200</v>
      </c>
      <c r="G22" s="23"/>
      <c r="H22" s="12"/>
      <c r="I22" s="23">
        <f t="shared" si="1"/>
        <v>0</v>
      </c>
    </row>
    <row r="23" spans="2:9" ht="14.25">
      <c r="B23" s="46" t="s">
        <v>201</v>
      </c>
      <c r="C23" s="23"/>
      <c r="D23" s="12"/>
      <c r="E23" s="23">
        <f t="shared" si="0"/>
        <v>0</v>
      </c>
      <c r="F23" s="46" t="s">
        <v>202</v>
      </c>
      <c r="G23" s="23"/>
      <c r="H23" s="12"/>
      <c r="I23" s="23">
        <f t="shared" si="1"/>
        <v>0</v>
      </c>
    </row>
    <row r="24" spans="2:9" ht="14.25">
      <c r="B24" s="46" t="s">
        <v>203</v>
      </c>
      <c r="C24" s="23"/>
      <c r="D24" s="12">
        <v>22000</v>
      </c>
      <c r="E24" s="23">
        <f t="shared" si="0"/>
        <v>-22000</v>
      </c>
      <c r="F24" s="46" t="s">
        <v>204</v>
      </c>
      <c r="G24" s="23">
        <v>1445194</v>
      </c>
      <c r="H24" s="12">
        <v>1936176</v>
      </c>
      <c r="I24" s="23">
        <f t="shared" si="1"/>
        <v>-490982</v>
      </c>
    </row>
    <row r="25" spans="2:9" ht="14.25">
      <c r="B25" s="46" t="s">
        <v>205</v>
      </c>
      <c r="C25" s="23">
        <v>6750</v>
      </c>
      <c r="D25" s="12">
        <v>13880</v>
      </c>
      <c r="E25" s="23">
        <f t="shared" si="0"/>
        <v>-7130</v>
      </c>
      <c r="F25" s="46" t="s">
        <v>206</v>
      </c>
      <c r="G25" s="23"/>
      <c r="H25" s="12"/>
      <c r="I25" s="23">
        <f t="shared" si="1"/>
        <v>0</v>
      </c>
    </row>
    <row r="26" spans="2:9" ht="14.25">
      <c r="B26" s="46" t="s">
        <v>207</v>
      </c>
      <c r="C26" s="23">
        <v>377624</v>
      </c>
      <c r="D26" s="12">
        <v>9379</v>
      </c>
      <c r="E26" s="23">
        <f t="shared" si="0"/>
        <v>368245</v>
      </c>
      <c r="F26" s="46" t="s">
        <v>208</v>
      </c>
      <c r="G26" s="23"/>
      <c r="H26" s="12"/>
      <c r="I26" s="23">
        <f t="shared" si="1"/>
        <v>0</v>
      </c>
    </row>
    <row r="27" spans="2:9" ht="14.25">
      <c r="B27" s="46" t="s">
        <v>209</v>
      </c>
      <c r="C27" s="23"/>
      <c r="D27" s="12"/>
      <c r="E27" s="23">
        <f t="shared" si="0"/>
        <v>0</v>
      </c>
      <c r="F27" s="46" t="s">
        <v>210</v>
      </c>
      <c r="G27" s="23"/>
      <c r="H27" s="12"/>
      <c r="I27" s="23">
        <f t="shared" si="1"/>
        <v>0</v>
      </c>
    </row>
    <row r="28" spans="2:9" ht="14.25">
      <c r="B28" s="46" t="s">
        <v>211</v>
      </c>
      <c r="C28" s="23"/>
      <c r="D28" s="12"/>
      <c r="E28" s="23">
        <f t="shared" si="0"/>
        <v>0</v>
      </c>
      <c r="F28" s="46" t="s">
        <v>212</v>
      </c>
      <c r="G28" s="23">
        <v>23698300</v>
      </c>
      <c r="H28" s="12">
        <v>22897000</v>
      </c>
      <c r="I28" s="23">
        <f t="shared" si="1"/>
        <v>801300</v>
      </c>
    </row>
    <row r="29" spans="2:9" ht="14.25">
      <c r="B29" s="46" t="s">
        <v>213</v>
      </c>
      <c r="C29" s="23"/>
      <c r="D29" s="12"/>
      <c r="E29" s="23">
        <f t="shared" si="0"/>
        <v>0</v>
      </c>
      <c r="F29" s="46" t="s">
        <v>214</v>
      </c>
      <c r="G29" s="23">
        <v>677700</v>
      </c>
      <c r="H29" s="12">
        <v>502700</v>
      </c>
      <c r="I29" s="23">
        <f t="shared" si="1"/>
        <v>175000</v>
      </c>
    </row>
    <row r="30" spans="2:9" ht="14.25">
      <c r="B30" s="46" t="s">
        <v>215</v>
      </c>
      <c r="C30" s="23"/>
      <c r="D30" s="12"/>
      <c r="E30" s="23">
        <f t="shared" si="0"/>
        <v>0</v>
      </c>
      <c r="F30" s="46" t="s">
        <v>216</v>
      </c>
      <c r="G30" s="23"/>
      <c r="H30" s="12"/>
      <c r="I30" s="23">
        <f t="shared" si="1"/>
        <v>0</v>
      </c>
    </row>
    <row r="31" spans="2:9" ht="14.25">
      <c r="B31" s="46" t="s">
        <v>217</v>
      </c>
      <c r="C31" s="23"/>
      <c r="D31" s="12"/>
      <c r="E31" s="23">
        <f t="shared" si="0"/>
        <v>0</v>
      </c>
      <c r="F31" s="46" t="s">
        <v>218</v>
      </c>
      <c r="G31" s="23"/>
      <c r="H31" s="12"/>
      <c r="I31" s="23">
        <f t="shared" si="1"/>
        <v>0</v>
      </c>
    </row>
    <row r="32" spans="2:9" ht="14.25">
      <c r="B32" s="63" t="s">
        <v>219</v>
      </c>
      <c r="C32" s="64"/>
      <c r="D32" s="14"/>
      <c r="E32" s="64">
        <f t="shared" si="0"/>
        <v>0</v>
      </c>
      <c r="F32" s="63"/>
      <c r="G32" s="64"/>
      <c r="H32" s="64"/>
      <c r="I32" s="64"/>
    </row>
    <row r="33" spans="2:9" ht="14.25">
      <c r="B33" s="48" t="s">
        <v>220</v>
      </c>
      <c r="C33" s="25">
        <f>+C34 +C40</f>
        <v>1710562244</v>
      </c>
      <c r="D33" s="16">
        <f>+D34 +D40</f>
        <v>1622895318</v>
      </c>
      <c r="E33" s="25">
        <f t="shared" si="0"/>
        <v>87666926</v>
      </c>
      <c r="F33" s="48" t="s">
        <v>221</v>
      </c>
      <c r="G33" s="25">
        <f>+G34+G35+G36+G37+G38+G39+G40+G41+G42</f>
        <v>384019597</v>
      </c>
      <c r="H33" s="16">
        <f>+H34+H35+H36+H37+H38+H39+H40+H41+H42</f>
        <v>361769434</v>
      </c>
      <c r="I33" s="25">
        <f t="shared" si="1"/>
        <v>22250163</v>
      </c>
    </row>
    <row r="34" spans="2:9" ht="14.25">
      <c r="B34" s="48" t="s">
        <v>222</v>
      </c>
      <c r="C34" s="25">
        <f>+C35+C36+C37+C38+C39</f>
        <v>1337140989</v>
      </c>
      <c r="D34" s="16">
        <f>+D35+D36+D37+D38+D39</f>
        <v>1393957052</v>
      </c>
      <c r="E34" s="25">
        <f t="shared" si="0"/>
        <v>-56816063</v>
      </c>
      <c r="F34" s="43" t="s">
        <v>223</v>
      </c>
      <c r="G34" s="44">
        <v>347989364</v>
      </c>
      <c r="H34" s="9">
        <v>332488897</v>
      </c>
      <c r="I34" s="44">
        <f t="shared" si="1"/>
        <v>15500467</v>
      </c>
    </row>
    <row r="35" spans="2:9" ht="14.25">
      <c r="B35" s="43" t="s">
        <v>224</v>
      </c>
      <c r="C35" s="44">
        <v>321156341</v>
      </c>
      <c r="D35" s="9">
        <v>321156341</v>
      </c>
      <c r="E35" s="44">
        <f t="shared" si="0"/>
        <v>0</v>
      </c>
      <c r="F35" s="46" t="s">
        <v>225</v>
      </c>
      <c r="G35" s="23">
        <v>9800243</v>
      </c>
      <c r="H35" s="12">
        <v>9674415</v>
      </c>
      <c r="I35" s="23">
        <f t="shared" si="1"/>
        <v>125828</v>
      </c>
    </row>
    <row r="36" spans="2:9" ht="14.25">
      <c r="B36" s="46" t="s">
        <v>226</v>
      </c>
      <c r="C36" s="23">
        <v>912115779</v>
      </c>
      <c r="D36" s="12">
        <v>943588676</v>
      </c>
      <c r="E36" s="23">
        <f t="shared" si="0"/>
        <v>-31472897</v>
      </c>
      <c r="F36" s="46" t="s">
        <v>227</v>
      </c>
      <c r="G36" s="23">
        <v>20335534</v>
      </c>
      <c r="H36" s="12">
        <v>14284066</v>
      </c>
      <c r="I36" s="23">
        <f t="shared" si="1"/>
        <v>6051468</v>
      </c>
    </row>
    <row r="37" spans="2:9" ht="14.25">
      <c r="B37" s="46" t="s">
        <v>228</v>
      </c>
      <c r="C37" s="23"/>
      <c r="D37" s="12"/>
      <c r="E37" s="23">
        <f t="shared" si="0"/>
        <v>0</v>
      </c>
      <c r="F37" s="46" t="s">
        <v>229</v>
      </c>
      <c r="G37" s="23"/>
      <c r="H37" s="12"/>
      <c r="I37" s="23">
        <f t="shared" si="1"/>
        <v>0</v>
      </c>
    </row>
    <row r="38" spans="2:9" ht="14.25">
      <c r="B38" s="46" t="s">
        <v>230</v>
      </c>
      <c r="C38" s="23">
        <v>103868869</v>
      </c>
      <c r="D38" s="12">
        <v>129212035</v>
      </c>
      <c r="E38" s="23">
        <f t="shared" si="0"/>
        <v>-25343166</v>
      </c>
      <c r="F38" s="46" t="s">
        <v>231</v>
      </c>
      <c r="G38" s="23">
        <v>5894456</v>
      </c>
      <c r="H38" s="12">
        <v>5322056</v>
      </c>
      <c r="I38" s="23">
        <f t="shared" si="1"/>
        <v>572400</v>
      </c>
    </row>
    <row r="39" spans="2:9" ht="14.25">
      <c r="B39" s="63" t="s">
        <v>232</v>
      </c>
      <c r="C39" s="64"/>
      <c r="D39" s="14"/>
      <c r="E39" s="64">
        <f t="shared" si="0"/>
        <v>0</v>
      </c>
      <c r="F39" s="46" t="s">
        <v>233</v>
      </c>
      <c r="G39" s="23"/>
      <c r="H39" s="12"/>
      <c r="I39" s="23">
        <f t="shared" si="1"/>
        <v>0</v>
      </c>
    </row>
    <row r="40" spans="2:9" ht="14.25">
      <c r="B40" s="48" t="s">
        <v>234</v>
      </c>
      <c r="C40" s="25">
        <f>+C41+C42+C43+C44+C45+C46+C47+C48+C49+C50+C51+C52+C53+C54+C55+C56+C57+C58+C59+C60+C61+C62+C63</f>
        <v>373421255</v>
      </c>
      <c r="D40" s="16">
        <f>+D41+D42+D43+D44+D45+D46+D47+D48+D49+D50+D51+D52+D53+D54+D55+D56+D57+D58+D59+D60+D61+D62+D63</f>
        <v>228938266</v>
      </c>
      <c r="E40" s="25">
        <f t="shared" si="0"/>
        <v>144482989</v>
      </c>
      <c r="F40" s="46" t="s">
        <v>235</v>
      </c>
      <c r="G40" s="23"/>
      <c r="H40" s="12"/>
      <c r="I40" s="23">
        <f t="shared" si="1"/>
        <v>0</v>
      </c>
    </row>
    <row r="41" spans="2:9" ht="14.25">
      <c r="B41" s="43" t="s">
        <v>224</v>
      </c>
      <c r="C41" s="44"/>
      <c r="D41" s="9"/>
      <c r="E41" s="44">
        <f t="shared" si="0"/>
        <v>0</v>
      </c>
      <c r="F41" s="46" t="s">
        <v>236</v>
      </c>
      <c r="G41" s="23"/>
      <c r="H41" s="12"/>
      <c r="I41" s="23">
        <f t="shared" si="1"/>
        <v>0</v>
      </c>
    </row>
    <row r="42" spans="2:9" ht="14.25">
      <c r="B42" s="46" t="s">
        <v>226</v>
      </c>
      <c r="C42" s="23">
        <v>84555199</v>
      </c>
      <c r="D42" s="12">
        <v>1935935</v>
      </c>
      <c r="E42" s="23">
        <f t="shared" si="0"/>
        <v>82619264</v>
      </c>
      <c r="F42" s="63" t="s">
        <v>218</v>
      </c>
      <c r="G42" s="64"/>
      <c r="H42" s="14"/>
      <c r="I42" s="64">
        <f t="shared" si="1"/>
        <v>0</v>
      </c>
    </row>
    <row r="43" spans="2:9" ht="14.25">
      <c r="B43" s="46" t="s">
        <v>237</v>
      </c>
      <c r="C43" s="23">
        <v>14393318</v>
      </c>
      <c r="D43" s="12">
        <v>15420985</v>
      </c>
      <c r="E43" s="23">
        <f t="shared" si="0"/>
        <v>-1027667</v>
      </c>
      <c r="F43" s="48" t="s">
        <v>238</v>
      </c>
      <c r="G43" s="25">
        <f>+G9 +G33</f>
        <v>512645671</v>
      </c>
      <c r="H43" s="25">
        <f>+H9 +H33</f>
        <v>460968379</v>
      </c>
      <c r="I43" s="25">
        <f t="shared" si="1"/>
        <v>51677292</v>
      </c>
    </row>
    <row r="44" spans="2:9" ht="14.25">
      <c r="B44" s="46" t="s">
        <v>230</v>
      </c>
      <c r="C44" s="23">
        <v>1348342</v>
      </c>
      <c r="D44" s="12"/>
      <c r="E44" s="23">
        <f t="shared" si="0"/>
        <v>1348342</v>
      </c>
      <c r="F44" s="65" t="s">
        <v>239</v>
      </c>
      <c r="G44" s="66"/>
      <c r="H44" s="66"/>
      <c r="I44" s="67"/>
    </row>
    <row r="45" spans="2:9" ht="14.25">
      <c r="B45" s="46" t="s">
        <v>240</v>
      </c>
      <c r="C45" s="23">
        <v>54756832</v>
      </c>
      <c r="D45" s="12">
        <v>30864470</v>
      </c>
      <c r="E45" s="23">
        <f t="shared" si="0"/>
        <v>23892362</v>
      </c>
      <c r="F45" s="43" t="s">
        <v>241</v>
      </c>
      <c r="G45" s="44">
        <f>+G46+G47+G48</f>
        <v>539395438</v>
      </c>
      <c r="H45" s="9">
        <f>+H46+H47+H48</f>
        <v>539395438</v>
      </c>
      <c r="I45" s="44">
        <f t="shared" si="1"/>
        <v>0</v>
      </c>
    </row>
    <row r="46" spans="2:9" ht="14.25">
      <c r="B46" s="46" t="s">
        <v>242</v>
      </c>
      <c r="C46" s="23">
        <v>2765646</v>
      </c>
      <c r="D46" s="12">
        <v>2065151</v>
      </c>
      <c r="E46" s="23">
        <f t="shared" si="0"/>
        <v>700495</v>
      </c>
      <c r="F46" s="46" t="s">
        <v>243</v>
      </c>
      <c r="G46" s="23">
        <v>485722238</v>
      </c>
      <c r="H46" s="12">
        <v>485722238</v>
      </c>
      <c r="I46" s="23">
        <f t="shared" si="1"/>
        <v>0</v>
      </c>
    </row>
    <row r="47" spans="2:9" ht="14.25">
      <c r="B47" s="46" t="s">
        <v>244</v>
      </c>
      <c r="C47" s="23">
        <v>18948131</v>
      </c>
      <c r="D47" s="12">
        <v>18112221</v>
      </c>
      <c r="E47" s="23">
        <f t="shared" si="0"/>
        <v>835910</v>
      </c>
      <c r="F47" s="46" t="s">
        <v>245</v>
      </c>
      <c r="G47" s="23">
        <v>111200</v>
      </c>
      <c r="H47" s="12">
        <v>111200</v>
      </c>
      <c r="I47" s="23">
        <f t="shared" si="1"/>
        <v>0</v>
      </c>
    </row>
    <row r="48" spans="2:9" ht="14.25">
      <c r="B48" s="46" t="s">
        <v>246</v>
      </c>
      <c r="C48" s="23"/>
      <c r="D48" s="12">
        <v>211680</v>
      </c>
      <c r="E48" s="23">
        <f t="shared" si="0"/>
        <v>-211680</v>
      </c>
      <c r="F48" s="46" t="s">
        <v>247</v>
      </c>
      <c r="G48" s="23">
        <v>53562000</v>
      </c>
      <c r="H48" s="12">
        <v>53562000</v>
      </c>
      <c r="I48" s="23">
        <f t="shared" si="1"/>
        <v>0</v>
      </c>
    </row>
    <row r="49" spans="2:9" ht="14.25">
      <c r="B49" s="46" t="s">
        <v>248</v>
      </c>
      <c r="C49" s="23">
        <v>26818969</v>
      </c>
      <c r="D49" s="12">
        <v>17331157</v>
      </c>
      <c r="E49" s="23">
        <f t="shared" si="0"/>
        <v>9487812</v>
      </c>
      <c r="F49" s="46" t="s">
        <v>249</v>
      </c>
      <c r="G49" s="23">
        <v>521911270</v>
      </c>
      <c r="H49" s="12">
        <v>545263137</v>
      </c>
      <c r="I49" s="23">
        <f t="shared" si="1"/>
        <v>-23351867</v>
      </c>
    </row>
    <row r="50" spans="2:9" ht="14.25">
      <c r="B50" s="46" t="s">
        <v>250</v>
      </c>
      <c r="C50" s="23">
        <v>272534</v>
      </c>
      <c r="D50" s="12">
        <v>294754</v>
      </c>
      <c r="E50" s="23">
        <f t="shared" si="0"/>
        <v>-22220</v>
      </c>
      <c r="F50" s="46" t="s">
        <v>251</v>
      </c>
      <c r="G50" s="23">
        <f>+G51+G52+G53</f>
        <v>162329357</v>
      </c>
      <c r="H50" s="12">
        <f>+H51+H52+H53</f>
        <v>133329282</v>
      </c>
      <c r="I50" s="23">
        <f t="shared" si="1"/>
        <v>29000075</v>
      </c>
    </row>
    <row r="51" spans="2:9" ht="14.25">
      <c r="B51" s="46" t="s">
        <v>252</v>
      </c>
      <c r="C51" s="23">
        <v>690300</v>
      </c>
      <c r="D51" s="12"/>
      <c r="E51" s="23">
        <f t="shared" si="0"/>
        <v>690300</v>
      </c>
      <c r="F51" s="46" t="s">
        <v>253</v>
      </c>
      <c r="G51" s="23">
        <v>16028782</v>
      </c>
      <c r="H51" s="12">
        <v>16028782</v>
      </c>
      <c r="I51" s="23">
        <f t="shared" si="1"/>
        <v>0</v>
      </c>
    </row>
    <row r="52" spans="2:9" ht="14.25">
      <c r="B52" s="46" t="s">
        <v>254</v>
      </c>
      <c r="C52" s="23"/>
      <c r="D52" s="12"/>
      <c r="E52" s="23">
        <f t="shared" si="0"/>
        <v>0</v>
      </c>
      <c r="F52" s="46" t="s">
        <v>255</v>
      </c>
      <c r="G52" s="23">
        <v>142300575</v>
      </c>
      <c r="H52" s="12">
        <v>117300500</v>
      </c>
      <c r="I52" s="23">
        <f t="shared" si="1"/>
        <v>25000075</v>
      </c>
    </row>
    <row r="53" spans="2:9" ht="14.25">
      <c r="B53" s="46" t="s">
        <v>232</v>
      </c>
      <c r="C53" s="23">
        <v>60000</v>
      </c>
      <c r="D53" s="12">
        <v>50000</v>
      </c>
      <c r="E53" s="23">
        <f t="shared" si="0"/>
        <v>10000</v>
      </c>
      <c r="F53" s="46" t="s">
        <v>256</v>
      </c>
      <c r="G53" s="23">
        <v>4000000</v>
      </c>
      <c r="H53" s="12"/>
      <c r="I53" s="23">
        <f t="shared" si="1"/>
        <v>4000000</v>
      </c>
    </row>
    <row r="54" spans="2:9" ht="14.25">
      <c r="B54" s="46" t="s">
        <v>257</v>
      </c>
      <c r="C54" s="23"/>
      <c r="D54" s="12"/>
      <c r="E54" s="23">
        <f t="shared" si="0"/>
        <v>0</v>
      </c>
      <c r="F54" s="46" t="s">
        <v>258</v>
      </c>
      <c r="G54" s="23">
        <v>190865532</v>
      </c>
      <c r="H54" s="12">
        <v>150667986</v>
      </c>
      <c r="I54" s="23">
        <f t="shared" si="1"/>
        <v>40197546</v>
      </c>
    </row>
    <row r="55" spans="2:9" ht="14.25">
      <c r="B55" s="46" t="s">
        <v>259</v>
      </c>
      <c r="C55" s="23">
        <v>5894456</v>
      </c>
      <c r="D55" s="12">
        <v>5322056</v>
      </c>
      <c r="E55" s="23">
        <f t="shared" si="0"/>
        <v>572400</v>
      </c>
      <c r="F55" s="46" t="s">
        <v>260</v>
      </c>
      <c r="G55" s="23">
        <v>69197621</v>
      </c>
      <c r="H55" s="12">
        <v>31387601</v>
      </c>
      <c r="I55" s="23">
        <f t="shared" si="1"/>
        <v>37810020</v>
      </c>
    </row>
    <row r="56" spans="2:9" ht="14.25">
      <c r="B56" s="46" t="s">
        <v>261</v>
      </c>
      <c r="C56" s="23"/>
      <c r="D56" s="12"/>
      <c r="E56" s="23">
        <f t="shared" si="0"/>
        <v>0</v>
      </c>
      <c r="F56" s="46"/>
      <c r="G56" s="23"/>
      <c r="H56" s="23"/>
      <c r="I56" s="23"/>
    </row>
    <row r="57" spans="2:9" ht="14.25">
      <c r="B57" s="46" t="s">
        <v>262</v>
      </c>
      <c r="C57" s="23">
        <v>16028782</v>
      </c>
      <c r="D57" s="12">
        <v>16028782</v>
      </c>
      <c r="E57" s="23">
        <f t="shared" si="0"/>
        <v>0</v>
      </c>
      <c r="F57" s="46"/>
      <c r="G57" s="23"/>
      <c r="H57" s="23"/>
      <c r="I57" s="23"/>
    </row>
    <row r="58" spans="2:9" ht="14.25">
      <c r="B58" s="46" t="s">
        <v>263</v>
      </c>
      <c r="C58" s="23">
        <v>142300575</v>
      </c>
      <c r="D58" s="12">
        <v>121301075</v>
      </c>
      <c r="E58" s="23">
        <f t="shared" si="0"/>
        <v>20999500</v>
      </c>
      <c r="F58" s="46"/>
      <c r="G58" s="23"/>
      <c r="H58" s="23"/>
      <c r="I58" s="23"/>
    </row>
    <row r="59" spans="2:9" ht="14.25">
      <c r="B59" s="46" t="s">
        <v>264</v>
      </c>
      <c r="C59" s="23">
        <v>4000000</v>
      </c>
      <c r="D59" s="12"/>
      <c r="E59" s="23">
        <f t="shared" si="0"/>
        <v>4000000</v>
      </c>
      <c r="F59" s="46"/>
      <c r="G59" s="23"/>
      <c r="H59" s="23"/>
      <c r="I59" s="23"/>
    </row>
    <row r="60" spans="2:9" ht="14.25">
      <c r="B60" s="46" t="s">
        <v>265</v>
      </c>
      <c r="C60" s="23"/>
      <c r="D60" s="12"/>
      <c r="E60" s="23">
        <f t="shared" si="0"/>
        <v>0</v>
      </c>
      <c r="F60" s="46"/>
      <c r="G60" s="23"/>
      <c r="H60" s="23"/>
      <c r="I60" s="23"/>
    </row>
    <row r="61" spans="2:9" ht="14.25">
      <c r="B61" s="46" t="s">
        <v>266</v>
      </c>
      <c r="C61" s="23">
        <v>588171</v>
      </c>
      <c r="D61" s="12"/>
      <c r="E61" s="23">
        <f t="shared" si="0"/>
        <v>588171</v>
      </c>
      <c r="F61" s="46"/>
      <c r="G61" s="23"/>
      <c r="H61" s="23"/>
      <c r="I61" s="23"/>
    </row>
    <row r="62" spans="2:9" ht="14.25">
      <c r="B62" s="46" t="s">
        <v>267</v>
      </c>
      <c r="C62" s="23"/>
      <c r="D62" s="12"/>
      <c r="E62" s="23">
        <f t="shared" si="0"/>
        <v>0</v>
      </c>
      <c r="F62" s="63"/>
      <c r="G62" s="64"/>
      <c r="H62" s="64"/>
      <c r="I62" s="64"/>
    </row>
    <row r="63" spans="2:9" ht="14.25">
      <c r="B63" s="63" t="s">
        <v>219</v>
      </c>
      <c r="C63" s="64"/>
      <c r="D63" s="14"/>
      <c r="E63" s="64">
        <f t="shared" si="0"/>
        <v>0</v>
      </c>
      <c r="F63" s="48" t="s">
        <v>268</v>
      </c>
      <c r="G63" s="25">
        <f>+G45 +G49 +G50 +G54</f>
        <v>1414501597</v>
      </c>
      <c r="H63" s="25">
        <f>+H45 +H49 +H50 +H54</f>
        <v>1368655843</v>
      </c>
      <c r="I63" s="25">
        <f t="shared" si="1"/>
        <v>45845754</v>
      </c>
    </row>
    <row r="64" spans="2:9" ht="14.25">
      <c r="B64" s="48" t="s">
        <v>269</v>
      </c>
      <c r="C64" s="25">
        <f>+C9 +C33</f>
        <v>1927147268</v>
      </c>
      <c r="D64" s="25">
        <f>+D9 +D33</f>
        <v>1829624222</v>
      </c>
      <c r="E64" s="25">
        <f t="shared" si="0"/>
        <v>97523046</v>
      </c>
      <c r="F64" s="15" t="s">
        <v>270</v>
      </c>
      <c r="G64" s="17">
        <f>+G43 +G63</f>
        <v>1927147268</v>
      </c>
      <c r="H64" s="17">
        <f>+H43 +H63</f>
        <v>1829624222</v>
      </c>
      <c r="I64" s="17">
        <f t="shared" si="1"/>
        <v>97523046</v>
      </c>
    </row>
  </sheetData>
  <mergeCells count="5">
    <mergeCell ref="B3:I3"/>
    <mergeCell ref="B5:I5"/>
    <mergeCell ref="B7:E7"/>
    <mergeCell ref="F7:I7"/>
    <mergeCell ref="F44:I44"/>
  </mergeCells>
  <phoneticPr fontId="1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9"/>
  <sheetViews>
    <sheetView showGridLines="0" workbookViewId="0"/>
  </sheetViews>
  <sheetFormatPr defaultRowHeight="13.5"/>
  <cols>
    <col min="1" max="1" width="2.875" customWidth="1"/>
    <col min="2" max="2" width="39.125" customWidth="1"/>
    <col min="3" max="8" width="20.75" customWidth="1"/>
  </cols>
  <sheetData>
    <row r="1" spans="2:8" ht="21">
      <c r="B1" s="68"/>
      <c r="C1" s="68"/>
      <c r="D1" s="68"/>
      <c r="E1" s="68"/>
      <c r="F1" s="68"/>
      <c r="G1" s="68"/>
      <c r="H1" s="68"/>
    </row>
    <row r="2" spans="2:8" ht="21">
      <c r="B2" s="68"/>
      <c r="C2" s="68"/>
      <c r="D2" s="68"/>
      <c r="E2" s="68"/>
      <c r="F2" s="68"/>
      <c r="G2" s="68"/>
      <c r="H2" s="69" t="s">
        <v>271</v>
      </c>
    </row>
    <row r="3" spans="2:8" ht="21">
      <c r="B3" s="70" t="s">
        <v>272</v>
      </c>
      <c r="C3" s="70"/>
      <c r="D3" s="70"/>
      <c r="E3" s="70"/>
      <c r="F3" s="70"/>
      <c r="G3" s="70"/>
      <c r="H3" s="70"/>
    </row>
    <row r="4" spans="2:8" ht="14.25">
      <c r="B4" s="71"/>
      <c r="C4" s="71"/>
      <c r="D4" s="72"/>
      <c r="E4" s="71"/>
      <c r="F4" s="72"/>
      <c r="G4" s="71"/>
      <c r="H4" s="72"/>
    </row>
    <row r="5" spans="2:8" ht="21">
      <c r="B5" s="38" t="s">
        <v>167</v>
      </c>
      <c r="C5" s="38"/>
      <c r="D5" s="38"/>
      <c r="E5" s="38"/>
      <c r="F5" s="38"/>
      <c r="G5" s="38"/>
      <c r="H5" s="38"/>
    </row>
    <row r="6" spans="2:8" ht="15.75">
      <c r="B6" s="73"/>
      <c r="C6" s="72"/>
      <c r="D6" s="72"/>
      <c r="E6" s="72"/>
      <c r="F6" s="72"/>
      <c r="G6" s="72"/>
      <c r="H6" s="73" t="s">
        <v>3</v>
      </c>
    </row>
    <row r="7" spans="2:8" ht="14.25">
      <c r="B7" s="74" t="s">
        <v>273</v>
      </c>
      <c r="C7" s="74" t="s">
        <v>274</v>
      </c>
      <c r="D7" s="74" t="s">
        <v>275</v>
      </c>
      <c r="E7" s="74" t="s">
        <v>276</v>
      </c>
      <c r="F7" s="74" t="s">
        <v>73</v>
      </c>
      <c r="G7" s="74" t="s">
        <v>277</v>
      </c>
      <c r="H7" s="74" t="s">
        <v>278</v>
      </c>
    </row>
    <row r="8" spans="2:8" ht="14.25">
      <c r="B8" s="15" t="s">
        <v>279</v>
      </c>
      <c r="C8" s="17"/>
      <c r="D8" s="17"/>
      <c r="E8" s="17"/>
      <c r="F8" s="17"/>
      <c r="G8" s="17"/>
      <c r="H8" s="17"/>
    </row>
    <row r="9" spans="2:8" ht="14.25">
      <c r="B9" s="48" t="s">
        <v>173</v>
      </c>
      <c r="C9" s="25">
        <f>+C10+C11+C12+C13+C14+C15+C16+C17+C18+C19+C20+C21+C22+C23+C24+C25+C26+C27+C28+C29+C30+C31+C32+C33+C34</f>
        <v>154470569</v>
      </c>
      <c r="D9" s="25">
        <f>+D10+D11+D12+D13+D14+D15+D16+D17+D18+D19+D20+D21+D22+D23+D24+D25+D26+D27+D28+D29+D30+D31+D32+D33+D34</f>
        <v>59856528</v>
      </c>
      <c r="E9" s="25">
        <f>+E10+E11+E12+E13+E14+E15+E16+E17+E18+E19+E20+E21+E22+E23+E24+E25+E26+E27+E28+E29+E30+E31+E32+E33+E34</f>
        <v>2557927</v>
      </c>
      <c r="F9" s="25">
        <f t="shared" ref="F9:F72" si="0">+C9+D9+E9</f>
        <v>216885024</v>
      </c>
      <c r="G9" s="75">
        <f>+G10+G11+G12+G13+G14+G15+G16+G17+G18+G19+G20+G21+G22+G23+G24+G25+G26+G27+G28+G29+G30+G31+G32+G33+G34</f>
        <v>300000</v>
      </c>
      <c r="H9" s="25">
        <f t="shared" ref="H9:H72" si="1">+F9-G9</f>
        <v>216585024</v>
      </c>
    </row>
    <row r="10" spans="2:8" ht="14.25">
      <c r="B10" s="43" t="s">
        <v>175</v>
      </c>
      <c r="C10" s="44">
        <v>67700730</v>
      </c>
      <c r="D10" s="44">
        <v>49060418</v>
      </c>
      <c r="E10" s="44">
        <v>766769</v>
      </c>
      <c r="F10" s="44">
        <f t="shared" si="0"/>
        <v>117527917</v>
      </c>
      <c r="G10" s="44"/>
      <c r="H10" s="44">
        <f t="shared" si="1"/>
        <v>117527917</v>
      </c>
    </row>
    <row r="11" spans="2:8" ht="14.25">
      <c r="B11" s="46" t="s">
        <v>177</v>
      </c>
      <c r="C11" s="23">
        <v>0</v>
      </c>
      <c r="D11" s="23">
        <v>0</v>
      </c>
      <c r="E11" s="23">
        <v>0</v>
      </c>
      <c r="F11" s="23">
        <f t="shared" si="0"/>
        <v>0</v>
      </c>
      <c r="G11" s="23"/>
      <c r="H11" s="23">
        <f t="shared" si="1"/>
        <v>0</v>
      </c>
    </row>
    <row r="12" spans="2:8" ht="14.25">
      <c r="B12" s="46" t="s">
        <v>179</v>
      </c>
      <c r="C12" s="23">
        <v>85172258</v>
      </c>
      <c r="D12" s="23">
        <v>10298294</v>
      </c>
      <c r="E12" s="23">
        <v>1791158</v>
      </c>
      <c r="F12" s="23">
        <f t="shared" si="0"/>
        <v>97261710</v>
      </c>
      <c r="G12" s="23"/>
      <c r="H12" s="23">
        <f t="shared" si="1"/>
        <v>97261710</v>
      </c>
    </row>
    <row r="13" spans="2:8" ht="14.25">
      <c r="B13" s="46" t="s">
        <v>181</v>
      </c>
      <c r="C13" s="23">
        <v>500000</v>
      </c>
      <c r="D13" s="23">
        <v>0</v>
      </c>
      <c r="E13" s="23">
        <v>0</v>
      </c>
      <c r="F13" s="23">
        <f t="shared" si="0"/>
        <v>500000</v>
      </c>
      <c r="G13" s="23"/>
      <c r="H13" s="23">
        <f t="shared" si="1"/>
        <v>500000</v>
      </c>
    </row>
    <row r="14" spans="2:8" ht="14.25">
      <c r="B14" s="46" t="s">
        <v>183</v>
      </c>
      <c r="C14" s="23">
        <v>911023</v>
      </c>
      <c r="D14" s="23">
        <v>0</v>
      </c>
      <c r="E14" s="23">
        <v>0</v>
      </c>
      <c r="F14" s="23">
        <f t="shared" si="0"/>
        <v>911023</v>
      </c>
      <c r="G14" s="23"/>
      <c r="H14" s="23">
        <f t="shared" si="1"/>
        <v>911023</v>
      </c>
    </row>
    <row r="15" spans="2:8" ht="14.25">
      <c r="B15" s="46" t="s">
        <v>185</v>
      </c>
      <c r="C15" s="23">
        <v>0</v>
      </c>
      <c r="D15" s="23">
        <v>0</v>
      </c>
      <c r="E15" s="23">
        <v>0</v>
      </c>
      <c r="F15" s="23">
        <f t="shared" si="0"/>
        <v>0</v>
      </c>
      <c r="G15" s="23"/>
      <c r="H15" s="23">
        <f t="shared" si="1"/>
        <v>0</v>
      </c>
    </row>
    <row r="16" spans="2:8" ht="14.25">
      <c r="B16" s="46" t="s">
        <v>187</v>
      </c>
      <c r="C16" s="23">
        <v>0</v>
      </c>
      <c r="D16" s="23">
        <v>0</v>
      </c>
      <c r="E16" s="23">
        <v>0</v>
      </c>
      <c r="F16" s="23">
        <f t="shared" si="0"/>
        <v>0</v>
      </c>
      <c r="G16" s="23"/>
      <c r="H16" s="23">
        <f t="shared" si="1"/>
        <v>0</v>
      </c>
    </row>
    <row r="17" spans="2:8" ht="14.25">
      <c r="B17" s="46" t="s">
        <v>189</v>
      </c>
      <c r="C17" s="23">
        <v>0</v>
      </c>
      <c r="D17" s="23">
        <v>0</v>
      </c>
      <c r="E17" s="23">
        <v>0</v>
      </c>
      <c r="F17" s="23">
        <f t="shared" si="0"/>
        <v>0</v>
      </c>
      <c r="G17" s="23"/>
      <c r="H17" s="23">
        <f t="shared" si="1"/>
        <v>0</v>
      </c>
    </row>
    <row r="18" spans="2:8" ht="14.25">
      <c r="B18" s="46" t="s">
        <v>191</v>
      </c>
      <c r="C18" s="23">
        <v>0</v>
      </c>
      <c r="D18" s="23">
        <v>0</v>
      </c>
      <c r="E18" s="23">
        <v>0</v>
      </c>
      <c r="F18" s="23">
        <f t="shared" si="0"/>
        <v>0</v>
      </c>
      <c r="G18" s="23"/>
      <c r="H18" s="23">
        <f t="shared" si="1"/>
        <v>0</v>
      </c>
    </row>
    <row r="19" spans="2:8" ht="14.25">
      <c r="B19" s="46" t="s">
        <v>193</v>
      </c>
      <c r="C19" s="23">
        <v>0</v>
      </c>
      <c r="D19" s="23">
        <v>0</v>
      </c>
      <c r="E19" s="23">
        <v>0</v>
      </c>
      <c r="F19" s="23">
        <f t="shared" si="0"/>
        <v>0</v>
      </c>
      <c r="G19" s="23"/>
      <c r="H19" s="23">
        <f t="shared" si="1"/>
        <v>0</v>
      </c>
    </row>
    <row r="20" spans="2:8" ht="14.25">
      <c r="B20" s="46" t="s">
        <v>195</v>
      </c>
      <c r="C20" s="23">
        <v>0</v>
      </c>
      <c r="D20" s="23">
        <v>0</v>
      </c>
      <c r="E20" s="23">
        <v>0</v>
      </c>
      <c r="F20" s="23">
        <f t="shared" si="0"/>
        <v>0</v>
      </c>
      <c r="G20" s="23"/>
      <c r="H20" s="23">
        <f t="shared" si="1"/>
        <v>0</v>
      </c>
    </row>
    <row r="21" spans="2:8" ht="14.25">
      <c r="B21" s="46" t="s">
        <v>197</v>
      </c>
      <c r="C21" s="23">
        <v>0</v>
      </c>
      <c r="D21" s="23">
        <v>0</v>
      </c>
      <c r="E21" s="23">
        <v>0</v>
      </c>
      <c r="F21" s="23">
        <f t="shared" si="0"/>
        <v>0</v>
      </c>
      <c r="G21" s="23"/>
      <c r="H21" s="23">
        <f t="shared" si="1"/>
        <v>0</v>
      </c>
    </row>
    <row r="22" spans="2:8" ht="14.25">
      <c r="B22" s="46" t="s">
        <v>199</v>
      </c>
      <c r="C22" s="23">
        <v>0</v>
      </c>
      <c r="D22" s="23">
        <v>0</v>
      </c>
      <c r="E22" s="23">
        <v>0</v>
      </c>
      <c r="F22" s="23">
        <f t="shared" si="0"/>
        <v>0</v>
      </c>
      <c r="G22" s="23"/>
      <c r="H22" s="23">
        <f t="shared" si="1"/>
        <v>0</v>
      </c>
    </row>
    <row r="23" spans="2:8" ht="14.25">
      <c r="B23" s="46" t="s">
        <v>201</v>
      </c>
      <c r="C23" s="23">
        <v>0</v>
      </c>
      <c r="D23" s="23">
        <v>0</v>
      </c>
      <c r="E23" s="23">
        <v>0</v>
      </c>
      <c r="F23" s="23">
        <f t="shared" si="0"/>
        <v>0</v>
      </c>
      <c r="G23" s="23"/>
      <c r="H23" s="23">
        <f t="shared" si="1"/>
        <v>0</v>
      </c>
    </row>
    <row r="24" spans="2:8" ht="14.25">
      <c r="B24" s="46" t="s">
        <v>203</v>
      </c>
      <c r="C24" s="23">
        <v>0</v>
      </c>
      <c r="D24" s="23">
        <v>0</v>
      </c>
      <c r="E24" s="23">
        <v>0</v>
      </c>
      <c r="F24" s="23">
        <f t="shared" si="0"/>
        <v>0</v>
      </c>
      <c r="G24" s="23"/>
      <c r="H24" s="23">
        <f t="shared" si="1"/>
        <v>0</v>
      </c>
    </row>
    <row r="25" spans="2:8" ht="14.25">
      <c r="B25" s="46" t="s">
        <v>205</v>
      </c>
      <c r="C25" s="23">
        <v>6750</v>
      </c>
      <c r="D25" s="23">
        <v>0</v>
      </c>
      <c r="E25" s="23">
        <v>0</v>
      </c>
      <c r="F25" s="23">
        <f t="shared" si="0"/>
        <v>6750</v>
      </c>
      <c r="G25" s="23"/>
      <c r="H25" s="23">
        <f t="shared" si="1"/>
        <v>6750</v>
      </c>
    </row>
    <row r="26" spans="2:8" ht="14.25">
      <c r="B26" s="46" t="s">
        <v>207</v>
      </c>
      <c r="C26" s="23">
        <v>179808</v>
      </c>
      <c r="D26" s="23">
        <v>197816</v>
      </c>
      <c r="E26" s="23">
        <v>0</v>
      </c>
      <c r="F26" s="23">
        <f t="shared" si="0"/>
        <v>377624</v>
      </c>
      <c r="G26" s="23"/>
      <c r="H26" s="23">
        <f t="shared" si="1"/>
        <v>377624</v>
      </c>
    </row>
    <row r="27" spans="2:8" ht="14.25">
      <c r="B27" s="46" t="s">
        <v>209</v>
      </c>
      <c r="C27" s="23">
        <v>0</v>
      </c>
      <c r="D27" s="23">
        <v>0</v>
      </c>
      <c r="E27" s="23">
        <v>0</v>
      </c>
      <c r="F27" s="23">
        <f t="shared" si="0"/>
        <v>0</v>
      </c>
      <c r="G27" s="23"/>
      <c r="H27" s="23">
        <f t="shared" si="1"/>
        <v>0</v>
      </c>
    </row>
    <row r="28" spans="2:8" ht="14.25">
      <c r="B28" s="46" t="s">
        <v>280</v>
      </c>
      <c r="C28" s="23">
        <v>0</v>
      </c>
      <c r="D28" s="23">
        <v>300000</v>
      </c>
      <c r="E28" s="23">
        <v>0</v>
      </c>
      <c r="F28" s="23">
        <f t="shared" si="0"/>
        <v>300000</v>
      </c>
      <c r="G28" s="76">
        <v>300000</v>
      </c>
      <c r="H28" s="23">
        <f t="shared" si="1"/>
        <v>0</v>
      </c>
    </row>
    <row r="29" spans="2:8" ht="14.25">
      <c r="B29" s="46" t="s">
        <v>211</v>
      </c>
      <c r="C29" s="23">
        <v>0</v>
      </c>
      <c r="D29" s="23">
        <v>0</v>
      </c>
      <c r="E29" s="23">
        <v>0</v>
      </c>
      <c r="F29" s="23">
        <f t="shared" si="0"/>
        <v>0</v>
      </c>
      <c r="G29" s="23"/>
      <c r="H29" s="23">
        <f t="shared" si="1"/>
        <v>0</v>
      </c>
    </row>
    <row r="30" spans="2:8" ht="14.25">
      <c r="B30" s="46" t="s">
        <v>281</v>
      </c>
      <c r="C30" s="23">
        <v>0</v>
      </c>
      <c r="D30" s="23">
        <v>0</v>
      </c>
      <c r="E30" s="23">
        <v>0</v>
      </c>
      <c r="F30" s="23">
        <f t="shared" si="0"/>
        <v>0</v>
      </c>
      <c r="G30" s="23"/>
      <c r="H30" s="23">
        <f t="shared" si="1"/>
        <v>0</v>
      </c>
    </row>
    <row r="31" spans="2:8" ht="14.25">
      <c r="B31" s="46" t="s">
        <v>213</v>
      </c>
      <c r="C31" s="23">
        <v>0</v>
      </c>
      <c r="D31" s="23">
        <v>0</v>
      </c>
      <c r="E31" s="23">
        <v>0</v>
      </c>
      <c r="F31" s="23">
        <f t="shared" si="0"/>
        <v>0</v>
      </c>
      <c r="G31" s="23"/>
      <c r="H31" s="23">
        <f t="shared" si="1"/>
        <v>0</v>
      </c>
    </row>
    <row r="32" spans="2:8" ht="14.25">
      <c r="B32" s="46" t="s">
        <v>215</v>
      </c>
      <c r="C32" s="23">
        <v>0</v>
      </c>
      <c r="D32" s="23">
        <v>0</v>
      </c>
      <c r="E32" s="23">
        <v>0</v>
      </c>
      <c r="F32" s="23">
        <f t="shared" si="0"/>
        <v>0</v>
      </c>
      <c r="G32" s="23"/>
      <c r="H32" s="23">
        <f t="shared" si="1"/>
        <v>0</v>
      </c>
    </row>
    <row r="33" spans="2:8" ht="14.25">
      <c r="B33" s="46" t="s">
        <v>217</v>
      </c>
      <c r="C33" s="23">
        <v>0</v>
      </c>
      <c r="D33" s="23">
        <v>0</v>
      </c>
      <c r="E33" s="23">
        <v>0</v>
      </c>
      <c r="F33" s="23">
        <f t="shared" si="0"/>
        <v>0</v>
      </c>
      <c r="G33" s="23"/>
      <c r="H33" s="23">
        <f t="shared" si="1"/>
        <v>0</v>
      </c>
    </row>
    <row r="34" spans="2:8" ht="14.25">
      <c r="B34" s="63" t="s">
        <v>219</v>
      </c>
      <c r="C34" s="64">
        <v>0</v>
      </c>
      <c r="D34" s="64">
        <v>0</v>
      </c>
      <c r="E34" s="64">
        <v>0</v>
      </c>
      <c r="F34" s="64">
        <f t="shared" si="0"/>
        <v>0</v>
      </c>
      <c r="G34" s="64"/>
      <c r="H34" s="64">
        <f t="shared" si="1"/>
        <v>0</v>
      </c>
    </row>
    <row r="35" spans="2:8" ht="14.25">
      <c r="B35" s="48" t="s">
        <v>220</v>
      </c>
      <c r="C35" s="25">
        <f>+C36 +C42</f>
        <v>1473089232</v>
      </c>
      <c r="D35" s="25">
        <f>+D36 +D42</f>
        <v>237473012</v>
      </c>
      <c r="E35" s="25">
        <f>+E36 +E42</f>
        <v>0</v>
      </c>
      <c r="F35" s="25">
        <f t="shared" si="0"/>
        <v>1710562244</v>
      </c>
      <c r="G35" s="75">
        <f>+G36 +G42</f>
        <v>0</v>
      </c>
      <c r="H35" s="25">
        <f t="shared" si="1"/>
        <v>1710562244</v>
      </c>
    </row>
    <row r="36" spans="2:8" ht="14.25">
      <c r="B36" s="48" t="s">
        <v>222</v>
      </c>
      <c r="C36" s="25">
        <f>+C37+C38+C39+C40+C41</f>
        <v>1239414052</v>
      </c>
      <c r="D36" s="25">
        <f>+D37+D38+D39+D40+D41</f>
        <v>97726937</v>
      </c>
      <c r="E36" s="25">
        <f>+E37+E38+E39+E40+E41</f>
        <v>0</v>
      </c>
      <c r="F36" s="25">
        <f t="shared" si="0"/>
        <v>1337140989</v>
      </c>
      <c r="G36" s="75">
        <f>+G37+G38+G39+G40+G41</f>
        <v>0</v>
      </c>
      <c r="H36" s="25">
        <f t="shared" si="1"/>
        <v>1337140989</v>
      </c>
    </row>
    <row r="37" spans="2:8" ht="14.25">
      <c r="B37" s="43" t="s">
        <v>224</v>
      </c>
      <c r="C37" s="44">
        <v>281019541</v>
      </c>
      <c r="D37" s="44">
        <v>40136800</v>
      </c>
      <c r="E37" s="44">
        <v>0</v>
      </c>
      <c r="F37" s="44">
        <f t="shared" si="0"/>
        <v>321156341</v>
      </c>
      <c r="G37" s="44"/>
      <c r="H37" s="44">
        <f t="shared" si="1"/>
        <v>321156341</v>
      </c>
    </row>
    <row r="38" spans="2:8" ht="14.25">
      <c r="B38" s="46" t="s">
        <v>226</v>
      </c>
      <c r="C38" s="23">
        <v>856860156</v>
      </c>
      <c r="D38" s="23">
        <v>55255623</v>
      </c>
      <c r="E38" s="23">
        <v>0</v>
      </c>
      <c r="F38" s="23">
        <f t="shared" si="0"/>
        <v>912115779</v>
      </c>
      <c r="G38" s="23"/>
      <c r="H38" s="23">
        <f t="shared" si="1"/>
        <v>912115779</v>
      </c>
    </row>
    <row r="39" spans="2:8" ht="14.25">
      <c r="B39" s="46" t="s">
        <v>228</v>
      </c>
      <c r="C39" s="23">
        <v>0</v>
      </c>
      <c r="D39" s="23">
        <v>0</v>
      </c>
      <c r="E39" s="23">
        <v>0</v>
      </c>
      <c r="F39" s="23">
        <f t="shared" si="0"/>
        <v>0</v>
      </c>
      <c r="G39" s="23"/>
      <c r="H39" s="23">
        <f t="shared" si="1"/>
        <v>0</v>
      </c>
    </row>
    <row r="40" spans="2:8" ht="14.25">
      <c r="B40" s="46" t="s">
        <v>230</v>
      </c>
      <c r="C40" s="23">
        <v>101534355</v>
      </c>
      <c r="D40" s="23">
        <v>2334514</v>
      </c>
      <c r="E40" s="23">
        <v>0</v>
      </c>
      <c r="F40" s="23">
        <f t="shared" si="0"/>
        <v>103868869</v>
      </c>
      <c r="G40" s="23"/>
      <c r="H40" s="23">
        <f t="shared" si="1"/>
        <v>103868869</v>
      </c>
    </row>
    <row r="41" spans="2:8" ht="14.25">
      <c r="B41" s="63" t="s">
        <v>232</v>
      </c>
      <c r="C41" s="64">
        <v>0</v>
      </c>
      <c r="D41" s="64">
        <v>0</v>
      </c>
      <c r="E41" s="64">
        <v>0</v>
      </c>
      <c r="F41" s="64">
        <f t="shared" si="0"/>
        <v>0</v>
      </c>
      <c r="G41" s="64"/>
      <c r="H41" s="64">
        <f t="shared" si="1"/>
        <v>0</v>
      </c>
    </row>
    <row r="42" spans="2:8" ht="14.25">
      <c r="B42" s="48" t="s">
        <v>234</v>
      </c>
      <c r="C42" s="25">
        <f>+C43+C44+C45+C46+C47+C48+C49+C50+C51+C52+C53+C54+C55+C56+C57+C58+C59+C60+C61+C62+C63+C64+C65+C66</f>
        <v>233675180</v>
      </c>
      <c r="D42" s="25">
        <f>+D43+D44+D45+D46+D47+D48+D49+D50+D51+D52+D53+D54+D55+D56+D57+D58+D59+D60+D61+D62+D63+D64+D65+D66</f>
        <v>139746075</v>
      </c>
      <c r="E42" s="25">
        <f>+E43+E44+E45+E46+E47+E48+E49+E50+E51+E52+E53+E54+E55+E56+E57+E58+E59+E60+E61+E62+E63+E64+E65+E66</f>
        <v>0</v>
      </c>
      <c r="F42" s="25">
        <f t="shared" si="0"/>
        <v>373421255</v>
      </c>
      <c r="G42" s="75">
        <f>+G43+G44+G45+G46+G47+G48+G49+G50+G51+G52+G53+G54+G55+G56+G57+G58+G59+G60+G61+G62+G63+G64+G65+G66</f>
        <v>0</v>
      </c>
      <c r="H42" s="25">
        <f t="shared" si="1"/>
        <v>373421255</v>
      </c>
    </row>
    <row r="43" spans="2:8" ht="14.25">
      <c r="B43" s="43" t="s">
        <v>224</v>
      </c>
      <c r="C43" s="44">
        <v>0</v>
      </c>
      <c r="D43" s="44">
        <v>0</v>
      </c>
      <c r="E43" s="44">
        <v>0</v>
      </c>
      <c r="F43" s="44">
        <f t="shared" si="0"/>
        <v>0</v>
      </c>
      <c r="G43" s="44"/>
      <c r="H43" s="44">
        <f t="shared" si="1"/>
        <v>0</v>
      </c>
    </row>
    <row r="44" spans="2:8" ht="14.25">
      <c r="B44" s="46" t="s">
        <v>226</v>
      </c>
      <c r="C44" s="23">
        <v>0</v>
      </c>
      <c r="D44" s="23">
        <v>84555199</v>
      </c>
      <c r="E44" s="23">
        <v>0</v>
      </c>
      <c r="F44" s="23">
        <f t="shared" si="0"/>
        <v>84555199</v>
      </c>
      <c r="G44" s="23"/>
      <c r="H44" s="23">
        <f t="shared" si="1"/>
        <v>84555199</v>
      </c>
    </row>
    <row r="45" spans="2:8" ht="14.25">
      <c r="B45" s="46" t="s">
        <v>237</v>
      </c>
      <c r="C45" s="23">
        <v>7332021</v>
      </c>
      <c r="D45" s="23">
        <v>7061297</v>
      </c>
      <c r="E45" s="23">
        <v>0</v>
      </c>
      <c r="F45" s="23">
        <f t="shared" si="0"/>
        <v>14393318</v>
      </c>
      <c r="G45" s="23"/>
      <c r="H45" s="23">
        <f t="shared" si="1"/>
        <v>14393318</v>
      </c>
    </row>
    <row r="46" spans="2:8" ht="14.25">
      <c r="B46" s="46" t="s">
        <v>230</v>
      </c>
      <c r="C46" s="23">
        <v>0</v>
      </c>
      <c r="D46" s="23">
        <v>1348342</v>
      </c>
      <c r="E46" s="23">
        <v>0</v>
      </c>
      <c r="F46" s="23">
        <f t="shared" si="0"/>
        <v>1348342</v>
      </c>
      <c r="G46" s="23"/>
      <c r="H46" s="23">
        <f t="shared" si="1"/>
        <v>1348342</v>
      </c>
    </row>
    <row r="47" spans="2:8" ht="14.25">
      <c r="B47" s="46" t="s">
        <v>240</v>
      </c>
      <c r="C47" s="23">
        <v>28633770</v>
      </c>
      <c r="D47" s="23">
        <v>26123062</v>
      </c>
      <c r="E47" s="23">
        <v>0</v>
      </c>
      <c r="F47" s="23">
        <f t="shared" si="0"/>
        <v>54756832</v>
      </c>
      <c r="G47" s="23"/>
      <c r="H47" s="23">
        <f t="shared" si="1"/>
        <v>54756832</v>
      </c>
    </row>
    <row r="48" spans="2:8" ht="14.25">
      <c r="B48" s="46" t="s">
        <v>242</v>
      </c>
      <c r="C48" s="23">
        <v>2765646</v>
      </c>
      <c r="D48" s="23">
        <v>0</v>
      </c>
      <c r="E48" s="23">
        <v>0</v>
      </c>
      <c r="F48" s="23">
        <f t="shared" si="0"/>
        <v>2765646</v>
      </c>
      <c r="G48" s="23"/>
      <c r="H48" s="23">
        <f t="shared" si="1"/>
        <v>2765646</v>
      </c>
    </row>
    <row r="49" spans="2:8" ht="14.25">
      <c r="B49" s="46" t="s">
        <v>244</v>
      </c>
      <c r="C49" s="23">
        <v>16565722</v>
      </c>
      <c r="D49" s="23">
        <v>2382409</v>
      </c>
      <c r="E49" s="23">
        <v>0</v>
      </c>
      <c r="F49" s="23">
        <f t="shared" si="0"/>
        <v>18948131</v>
      </c>
      <c r="G49" s="23"/>
      <c r="H49" s="23">
        <f t="shared" si="1"/>
        <v>18948131</v>
      </c>
    </row>
    <row r="50" spans="2:8" ht="14.25">
      <c r="B50" s="46" t="s">
        <v>246</v>
      </c>
      <c r="C50" s="23">
        <v>0</v>
      </c>
      <c r="D50" s="23">
        <v>0</v>
      </c>
      <c r="E50" s="23">
        <v>0</v>
      </c>
      <c r="F50" s="23">
        <f t="shared" si="0"/>
        <v>0</v>
      </c>
      <c r="G50" s="23"/>
      <c r="H50" s="23">
        <f t="shared" si="1"/>
        <v>0</v>
      </c>
    </row>
    <row r="51" spans="2:8" ht="14.25">
      <c r="B51" s="46" t="s">
        <v>248</v>
      </c>
      <c r="C51" s="23">
        <v>22425853</v>
      </c>
      <c r="D51" s="23">
        <v>4393116</v>
      </c>
      <c r="E51" s="23">
        <v>0</v>
      </c>
      <c r="F51" s="23">
        <f t="shared" si="0"/>
        <v>26818969</v>
      </c>
      <c r="G51" s="23"/>
      <c r="H51" s="23">
        <f t="shared" si="1"/>
        <v>26818969</v>
      </c>
    </row>
    <row r="52" spans="2:8" ht="14.25">
      <c r="B52" s="46" t="s">
        <v>250</v>
      </c>
      <c r="C52" s="23">
        <v>272534</v>
      </c>
      <c r="D52" s="23">
        <v>0</v>
      </c>
      <c r="E52" s="23">
        <v>0</v>
      </c>
      <c r="F52" s="23">
        <f t="shared" si="0"/>
        <v>272534</v>
      </c>
      <c r="G52" s="23"/>
      <c r="H52" s="23">
        <f t="shared" si="1"/>
        <v>272534</v>
      </c>
    </row>
    <row r="53" spans="2:8" ht="14.25">
      <c r="B53" s="46" t="s">
        <v>252</v>
      </c>
      <c r="C53" s="23">
        <v>690300</v>
      </c>
      <c r="D53" s="23">
        <v>0</v>
      </c>
      <c r="E53" s="23">
        <v>0</v>
      </c>
      <c r="F53" s="23">
        <f t="shared" si="0"/>
        <v>690300</v>
      </c>
      <c r="G53" s="23"/>
      <c r="H53" s="23">
        <f t="shared" si="1"/>
        <v>690300</v>
      </c>
    </row>
    <row r="54" spans="2:8" ht="14.25">
      <c r="B54" s="46" t="s">
        <v>254</v>
      </c>
      <c r="C54" s="23">
        <v>0</v>
      </c>
      <c r="D54" s="23">
        <v>0</v>
      </c>
      <c r="E54" s="23">
        <v>0</v>
      </c>
      <c r="F54" s="23">
        <f t="shared" si="0"/>
        <v>0</v>
      </c>
      <c r="G54" s="23"/>
      <c r="H54" s="23">
        <f t="shared" si="1"/>
        <v>0</v>
      </c>
    </row>
    <row r="55" spans="2:8" ht="14.25">
      <c r="B55" s="46" t="s">
        <v>232</v>
      </c>
      <c r="C55" s="23">
        <v>60000</v>
      </c>
      <c r="D55" s="23">
        <v>0</v>
      </c>
      <c r="E55" s="23">
        <v>0</v>
      </c>
      <c r="F55" s="23">
        <f t="shared" si="0"/>
        <v>60000</v>
      </c>
      <c r="G55" s="23"/>
      <c r="H55" s="23">
        <f t="shared" si="1"/>
        <v>60000</v>
      </c>
    </row>
    <row r="56" spans="2:8" ht="14.25">
      <c r="B56" s="46" t="s">
        <v>257</v>
      </c>
      <c r="C56" s="23">
        <v>0</v>
      </c>
      <c r="D56" s="23">
        <v>0</v>
      </c>
      <c r="E56" s="23">
        <v>0</v>
      </c>
      <c r="F56" s="23">
        <f t="shared" si="0"/>
        <v>0</v>
      </c>
      <c r="G56" s="23"/>
      <c r="H56" s="23">
        <f t="shared" si="1"/>
        <v>0</v>
      </c>
    </row>
    <row r="57" spans="2:8" ht="14.25">
      <c r="B57" s="46" t="s">
        <v>282</v>
      </c>
      <c r="C57" s="23">
        <v>0</v>
      </c>
      <c r="D57" s="23">
        <v>0</v>
      </c>
      <c r="E57" s="23">
        <v>0</v>
      </c>
      <c r="F57" s="23">
        <f t="shared" si="0"/>
        <v>0</v>
      </c>
      <c r="G57" s="23"/>
      <c r="H57" s="23">
        <f t="shared" si="1"/>
        <v>0</v>
      </c>
    </row>
    <row r="58" spans="2:8" ht="14.25">
      <c r="B58" s="46" t="s">
        <v>259</v>
      </c>
      <c r="C58" s="23">
        <v>5500856</v>
      </c>
      <c r="D58" s="23">
        <v>393600</v>
      </c>
      <c r="E58" s="23">
        <v>0</v>
      </c>
      <c r="F58" s="23">
        <f t="shared" si="0"/>
        <v>5894456</v>
      </c>
      <c r="G58" s="23"/>
      <c r="H58" s="23">
        <f t="shared" si="1"/>
        <v>5894456</v>
      </c>
    </row>
    <row r="59" spans="2:8" ht="14.25">
      <c r="B59" s="46" t="s">
        <v>261</v>
      </c>
      <c r="C59" s="23">
        <v>0</v>
      </c>
      <c r="D59" s="23">
        <v>0</v>
      </c>
      <c r="E59" s="23">
        <v>0</v>
      </c>
      <c r="F59" s="23">
        <f t="shared" si="0"/>
        <v>0</v>
      </c>
      <c r="G59" s="23"/>
      <c r="H59" s="23">
        <f t="shared" si="1"/>
        <v>0</v>
      </c>
    </row>
    <row r="60" spans="2:8" ht="14.25">
      <c r="B60" s="46" t="s">
        <v>262</v>
      </c>
      <c r="C60" s="23">
        <v>16028782</v>
      </c>
      <c r="D60" s="23">
        <v>0</v>
      </c>
      <c r="E60" s="23">
        <v>0</v>
      </c>
      <c r="F60" s="23">
        <f t="shared" si="0"/>
        <v>16028782</v>
      </c>
      <c r="G60" s="23"/>
      <c r="H60" s="23">
        <f t="shared" si="1"/>
        <v>16028782</v>
      </c>
    </row>
    <row r="61" spans="2:8" ht="14.25">
      <c r="B61" s="46" t="s">
        <v>263</v>
      </c>
      <c r="C61" s="23">
        <v>133100000</v>
      </c>
      <c r="D61" s="23">
        <v>9200575</v>
      </c>
      <c r="E61" s="23">
        <v>0</v>
      </c>
      <c r="F61" s="23">
        <f t="shared" si="0"/>
        <v>142300575</v>
      </c>
      <c r="G61" s="23"/>
      <c r="H61" s="23">
        <f t="shared" si="1"/>
        <v>142300575</v>
      </c>
    </row>
    <row r="62" spans="2:8" ht="14.25">
      <c r="B62" s="46" t="s">
        <v>264</v>
      </c>
      <c r="C62" s="23">
        <v>0</v>
      </c>
      <c r="D62" s="23">
        <v>4000000</v>
      </c>
      <c r="E62" s="23">
        <v>0</v>
      </c>
      <c r="F62" s="23">
        <f t="shared" si="0"/>
        <v>4000000</v>
      </c>
      <c r="G62" s="23"/>
      <c r="H62" s="23">
        <f t="shared" si="1"/>
        <v>4000000</v>
      </c>
    </row>
    <row r="63" spans="2:8" ht="14.25">
      <c r="B63" s="46" t="s">
        <v>265</v>
      </c>
      <c r="C63" s="23">
        <v>0</v>
      </c>
      <c r="D63" s="23">
        <v>0</v>
      </c>
      <c r="E63" s="23">
        <v>0</v>
      </c>
      <c r="F63" s="23">
        <f t="shared" si="0"/>
        <v>0</v>
      </c>
      <c r="G63" s="23"/>
      <c r="H63" s="23">
        <f t="shared" si="1"/>
        <v>0</v>
      </c>
    </row>
    <row r="64" spans="2:8" ht="14.25">
      <c r="B64" s="46" t="s">
        <v>266</v>
      </c>
      <c r="C64" s="23">
        <v>299696</v>
      </c>
      <c r="D64" s="23">
        <v>288475</v>
      </c>
      <c r="E64" s="23">
        <v>0</v>
      </c>
      <c r="F64" s="23">
        <f t="shared" si="0"/>
        <v>588171</v>
      </c>
      <c r="G64" s="23"/>
      <c r="H64" s="23">
        <f t="shared" si="1"/>
        <v>588171</v>
      </c>
    </row>
    <row r="65" spans="2:8" ht="14.25">
      <c r="B65" s="46" t="s">
        <v>267</v>
      </c>
      <c r="C65" s="23">
        <v>0</v>
      </c>
      <c r="D65" s="23">
        <v>0</v>
      </c>
      <c r="E65" s="23">
        <v>0</v>
      </c>
      <c r="F65" s="23">
        <f t="shared" si="0"/>
        <v>0</v>
      </c>
      <c r="G65" s="23"/>
      <c r="H65" s="23">
        <f t="shared" si="1"/>
        <v>0</v>
      </c>
    </row>
    <row r="66" spans="2:8" ht="14.25">
      <c r="B66" s="63" t="s">
        <v>219</v>
      </c>
      <c r="C66" s="64">
        <v>0</v>
      </c>
      <c r="D66" s="64">
        <v>0</v>
      </c>
      <c r="E66" s="64">
        <v>0</v>
      </c>
      <c r="F66" s="64">
        <f t="shared" si="0"/>
        <v>0</v>
      </c>
      <c r="G66" s="64"/>
      <c r="H66" s="64">
        <f t="shared" si="1"/>
        <v>0</v>
      </c>
    </row>
    <row r="67" spans="2:8" ht="14.25">
      <c r="B67" s="48" t="s">
        <v>269</v>
      </c>
      <c r="C67" s="25">
        <f>+C9 +C35</f>
        <v>1627559801</v>
      </c>
      <c r="D67" s="25">
        <f>+D9 +D35</f>
        <v>297329540</v>
      </c>
      <c r="E67" s="25">
        <f>+E9 +E35</f>
        <v>2557927</v>
      </c>
      <c r="F67" s="25">
        <f t="shared" si="0"/>
        <v>1927447268</v>
      </c>
      <c r="G67" s="75">
        <f>+G9 +G35</f>
        <v>300000</v>
      </c>
      <c r="H67" s="25">
        <f t="shared" si="1"/>
        <v>1927147268</v>
      </c>
    </row>
    <row r="68" spans="2:8" ht="14.25">
      <c r="B68" s="15" t="s">
        <v>283</v>
      </c>
      <c r="C68" s="17"/>
      <c r="D68" s="17"/>
      <c r="E68" s="17"/>
      <c r="F68" s="17"/>
      <c r="G68" s="17"/>
      <c r="H68" s="17"/>
    </row>
    <row r="69" spans="2:8" ht="14.25">
      <c r="B69" s="48" t="s">
        <v>174</v>
      </c>
      <c r="C69" s="25">
        <f>+C70+C71+C72+C73+C74+C75+C76+C77+C78+C79+C80+C81+C82+C83+C84+C85+C86+C87+C88+C89+C90+C91+C92+C93</f>
        <v>89407083</v>
      </c>
      <c r="D69" s="25">
        <f>+D70+D71+D72+D73+D74+D75+D76+D77+D78+D79+D80+D81+D82+D83+D84+D85+D86+D87+D88+D89+D90+D91+D92+D93</f>
        <v>38098802</v>
      </c>
      <c r="E69" s="25">
        <f>+E70+E71+E72+E73+E74+E75+E76+E77+E78+E79+E80+E81+E82+E83+E84+E85+E86+E87+E88+E89+E90+E91+E92+E93</f>
        <v>1420189</v>
      </c>
      <c r="F69" s="25">
        <f t="shared" si="0"/>
        <v>128926074</v>
      </c>
      <c r="G69" s="75">
        <f>+G70+G71+G72+G73+G74+G75+G76+G77+G78+G79+G80+G81+G82+G83+G84+G85+G86+G87+G88+G89+G90+G91+G92+G93</f>
        <v>300000</v>
      </c>
      <c r="H69" s="25">
        <f t="shared" si="1"/>
        <v>128626074</v>
      </c>
    </row>
    <row r="70" spans="2:8" ht="14.25">
      <c r="B70" s="43" t="s">
        <v>176</v>
      </c>
      <c r="C70" s="44">
        <v>0</v>
      </c>
      <c r="D70" s="44">
        <v>0</v>
      </c>
      <c r="E70" s="44">
        <v>0</v>
      </c>
      <c r="F70" s="44">
        <f t="shared" si="0"/>
        <v>0</v>
      </c>
      <c r="G70" s="44"/>
      <c r="H70" s="44">
        <f t="shared" si="1"/>
        <v>0</v>
      </c>
    </row>
    <row r="71" spans="2:8" ht="14.25">
      <c r="B71" s="46" t="s">
        <v>178</v>
      </c>
      <c r="C71" s="23">
        <v>28050987</v>
      </c>
      <c r="D71" s="23">
        <v>15687531</v>
      </c>
      <c r="E71" s="23">
        <v>639388</v>
      </c>
      <c r="F71" s="23">
        <f t="shared" si="0"/>
        <v>44377906</v>
      </c>
      <c r="G71" s="23"/>
      <c r="H71" s="23">
        <f t="shared" si="1"/>
        <v>44377906</v>
      </c>
    </row>
    <row r="72" spans="2:8" ht="14.25">
      <c r="B72" s="46" t="s">
        <v>180</v>
      </c>
      <c r="C72" s="23">
        <v>0</v>
      </c>
      <c r="D72" s="23">
        <v>0</v>
      </c>
      <c r="E72" s="23">
        <v>0</v>
      </c>
      <c r="F72" s="23">
        <f t="shared" si="0"/>
        <v>0</v>
      </c>
      <c r="G72" s="23"/>
      <c r="H72" s="23">
        <f t="shared" si="1"/>
        <v>0</v>
      </c>
    </row>
    <row r="73" spans="2:8" ht="14.25">
      <c r="B73" s="46" t="s">
        <v>182</v>
      </c>
      <c r="C73" s="23">
        <v>0</v>
      </c>
      <c r="D73" s="23">
        <v>0</v>
      </c>
      <c r="E73" s="23">
        <v>163200</v>
      </c>
      <c r="F73" s="23">
        <f t="shared" ref="F73:F119" si="2">+C73+D73+E73</f>
        <v>163200</v>
      </c>
      <c r="G73" s="23"/>
      <c r="H73" s="23">
        <f t="shared" ref="H73:H119" si="3">+F73-G73</f>
        <v>163200</v>
      </c>
    </row>
    <row r="74" spans="2:8" ht="14.25">
      <c r="B74" s="46" t="s">
        <v>184</v>
      </c>
      <c r="C74" s="23">
        <v>0</v>
      </c>
      <c r="D74" s="23">
        <v>0</v>
      </c>
      <c r="E74" s="23">
        <v>0</v>
      </c>
      <c r="F74" s="23">
        <f t="shared" si="2"/>
        <v>0</v>
      </c>
      <c r="G74" s="23"/>
      <c r="H74" s="23">
        <f t="shared" si="3"/>
        <v>0</v>
      </c>
    </row>
    <row r="75" spans="2:8" ht="14.25">
      <c r="B75" s="46" t="s">
        <v>186</v>
      </c>
      <c r="C75" s="23">
        <v>0</v>
      </c>
      <c r="D75" s="23">
        <v>0</v>
      </c>
      <c r="E75" s="23">
        <v>0</v>
      </c>
      <c r="F75" s="23">
        <f t="shared" si="2"/>
        <v>0</v>
      </c>
      <c r="G75" s="23"/>
      <c r="H75" s="23">
        <f t="shared" si="3"/>
        <v>0</v>
      </c>
    </row>
    <row r="76" spans="2:8" ht="14.25">
      <c r="B76" s="46" t="s">
        <v>188</v>
      </c>
      <c r="C76" s="23">
        <v>32912398</v>
      </c>
      <c r="D76" s="23">
        <v>18966428</v>
      </c>
      <c r="E76" s="23">
        <v>0</v>
      </c>
      <c r="F76" s="23">
        <f t="shared" si="2"/>
        <v>51878826</v>
      </c>
      <c r="G76" s="23"/>
      <c r="H76" s="23">
        <f t="shared" si="3"/>
        <v>51878826</v>
      </c>
    </row>
    <row r="77" spans="2:8" ht="14.25">
      <c r="B77" s="46" t="s">
        <v>190</v>
      </c>
      <c r="C77" s="23">
        <v>0</v>
      </c>
      <c r="D77" s="23">
        <v>0</v>
      </c>
      <c r="E77" s="23">
        <v>0</v>
      </c>
      <c r="F77" s="23">
        <f t="shared" si="2"/>
        <v>0</v>
      </c>
      <c r="G77" s="23"/>
      <c r="H77" s="23">
        <f t="shared" si="3"/>
        <v>0</v>
      </c>
    </row>
    <row r="78" spans="2:8" ht="14.25">
      <c r="B78" s="46" t="s">
        <v>192</v>
      </c>
      <c r="C78" s="23">
        <v>5033220</v>
      </c>
      <c r="D78" s="23">
        <v>1351728</v>
      </c>
      <c r="E78" s="23">
        <v>0</v>
      </c>
      <c r="F78" s="23">
        <f t="shared" si="2"/>
        <v>6384948</v>
      </c>
      <c r="G78" s="23"/>
      <c r="H78" s="23">
        <f t="shared" si="3"/>
        <v>6384948</v>
      </c>
    </row>
    <row r="79" spans="2:8" ht="14.25">
      <c r="B79" s="46" t="s">
        <v>194</v>
      </c>
      <c r="C79" s="23">
        <v>0</v>
      </c>
      <c r="D79" s="23">
        <v>0</v>
      </c>
      <c r="E79" s="23">
        <v>0</v>
      </c>
      <c r="F79" s="23">
        <f t="shared" si="2"/>
        <v>0</v>
      </c>
      <c r="G79" s="23"/>
      <c r="H79" s="23">
        <f t="shared" si="3"/>
        <v>0</v>
      </c>
    </row>
    <row r="80" spans="2:8" ht="14.25">
      <c r="B80" s="46" t="s">
        <v>284</v>
      </c>
      <c r="C80" s="23">
        <v>0</v>
      </c>
      <c r="D80" s="23">
        <v>0</v>
      </c>
      <c r="E80" s="23">
        <v>0</v>
      </c>
      <c r="F80" s="23">
        <f t="shared" si="2"/>
        <v>0</v>
      </c>
      <c r="G80" s="23"/>
      <c r="H80" s="23">
        <f t="shared" si="3"/>
        <v>0</v>
      </c>
    </row>
    <row r="81" spans="2:8" ht="14.25">
      <c r="B81" s="46" t="s">
        <v>196</v>
      </c>
      <c r="C81" s="23">
        <v>0</v>
      </c>
      <c r="D81" s="23">
        <v>0</v>
      </c>
      <c r="E81" s="23">
        <v>0</v>
      </c>
      <c r="F81" s="23">
        <f t="shared" si="2"/>
        <v>0</v>
      </c>
      <c r="G81" s="23"/>
      <c r="H81" s="23">
        <f t="shared" si="3"/>
        <v>0</v>
      </c>
    </row>
    <row r="82" spans="2:8" ht="14.25">
      <c r="B82" s="46" t="s">
        <v>198</v>
      </c>
      <c r="C82" s="23">
        <v>0</v>
      </c>
      <c r="D82" s="23">
        <v>0</v>
      </c>
      <c r="E82" s="23">
        <v>300000</v>
      </c>
      <c r="F82" s="23">
        <f t="shared" si="2"/>
        <v>300000</v>
      </c>
      <c r="G82" s="76">
        <v>300000</v>
      </c>
      <c r="H82" s="23">
        <f t="shared" si="3"/>
        <v>0</v>
      </c>
    </row>
    <row r="83" spans="2:8" ht="14.25">
      <c r="B83" s="46" t="s">
        <v>200</v>
      </c>
      <c r="C83" s="23">
        <v>0</v>
      </c>
      <c r="D83" s="23">
        <v>0</v>
      </c>
      <c r="E83" s="23">
        <v>0</v>
      </c>
      <c r="F83" s="23">
        <f t="shared" si="2"/>
        <v>0</v>
      </c>
      <c r="G83" s="23"/>
      <c r="H83" s="23">
        <f t="shared" si="3"/>
        <v>0</v>
      </c>
    </row>
    <row r="84" spans="2:8" ht="14.25">
      <c r="B84" s="46" t="s">
        <v>202</v>
      </c>
      <c r="C84" s="23">
        <v>0</v>
      </c>
      <c r="D84" s="23">
        <v>0</v>
      </c>
      <c r="E84" s="23">
        <v>0</v>
      </c>
      <c r="F84" s="23">
        <f t="shared" si="2"/>
        <v>0</v>
      </c>
      <c r="G84" s="23"/>
      <c r="H84" s="23">
        <f t="shared" si="3"/>
        <v>0</v>
      </c>
    </row>
    <row r="85" spans="2:8" ht="14.25">
      <c r="B85" s="46" t="s">
        <v>204</v>
      </c>
      <c r="C85" s="23">
        <v>1215571</v>
      </c>
      <c r="D85" s="23">
        <v>229623</v>
      </c>
      <c r="E85" s="23">
        <v>0</v>
      </c>
      <c r="F85" s="23">
        <f t="shared" si="2"/>
        <v>1445194</v>
      </c>
      <c r="G85" s="23"/>
      <c r="H85" s="23">
        <f t="shared" si="3"/>
        <v>1445194</v>
      </c>
    </row>
    <row r="86" spans="2:8" ht="14.25">
      <c r="B86" s="46" t="s">
        <v>206</v>
      </c>
      <c r="C86" s="23">
        <v>0</v>
      </c>
      <c r="D86" s="23">
        <v>0</v>
      </c>
      <c r="E86" s="23">
        <v>0</v>
      </c>
      <c r="F86" s="23">
        <f t="shared" si="2"/>
        <v>0</v>
      </c>
      <c r="G86" s="23"/>
      <c r="H86" s="23">
        <f t="shared" si="3"/>
        <v>0</v>
      </c>
    </row>
    <row r="87" spans="2:8" ht="14.25">
      <c r="B87" s="46" t="s">
        <v>208</v>
      </c>
      <c r="C87" s="23">
        <v>0</v>
      </c>
      <c r="D87" s="23">
        <v>0</v>
      </c>
      <c r="E87" s="23">
        <v>0</v>
      </c>
      <c r="F87" s="23">
        <f t="shared" si="2"/>
        <v>0</v>
      </c>
      <c r="G87" s="23"/>
      <c r="H87" s="23">
        <f t="shared" si="3"/>
        <v>0</v>
      </c>
    </row>
    <row r="88" spans="2:8" ht="14.25">
      <c r="B88" s="46" t="s">
        <v>285</v>
      </c>
      <c r="C88" s="23">
        <v>0</v>
      </c>
      <c r="D88" s="23">
        <v>0</v>
      </c>
      <c r="E88" s="23">
        <v>0</v>
      </c>
      <c r="F88" s="23">
        <f t="shared" si="2"/>
        <v>0</v>
      </c>
      <c r="G88" s="23"/>
      <c r="H88" s="23">
        <f t="shared" si="3"/>
        <v>0</v>
      </c>
    </row>
    <row r="89" spans="2:8" ht="14.25">
      <c r="B89" s="46" t="s">
        <v>210</v>
      </c>
      <c r="C89" s="23">
        <v>0</v>
      </c>
      <c r="D89" s="23">
        <v>0</v>
      </c>
      <c r="E89" s="23">
        <v>0</v>
      </c>
      <c r="F89" s="23">
        <f t="shared" si="2"/>
        <v>0</v>
      </c>
      <c r="G89" s="23"/>
      <c r="H89" s="23">
        <f t="shared" si="3"/>
        <v>0</v>
      </c>
    </row>
    <row r="90" spans="2:8" ht="14.25">
      <c r="B90" s="46" t="s">
        <v>212</v>
      </c>
      <c r="C90" s="23">
        <v>21898000</v>
      </c>
      <c r="D90" s="23">
        <v>1800300</v>
      </c>
      <c r="E90" s="23">
        <v>0</v>
      </c>
      <c r="F90" s="23">
        <f t="shared" si="2"/>
        <v>23698300</v>
      </c>
      <c r="G90" s="23"/>
      <c r="H90" s="23">
        <f t="shared" si="3"/>
        <v>23698300</v>
      </c>
    </row>
    <row r="91" spans="2:8" ht="14.25">
      <c r="B91" s="46" t="s">
        <v>214</v>
      </c>
      <c r="C91" s="23">
        <v>296907</v>
      </c>
      <c r="D91" s="23">
        <v>63192</v>
      </c>
      <c r="E91" s="23">
        <v>317601</v>
      </c>
      <c r="F91" s="23">
        <f t="shared" si="2"/>
        <v>677700</v>
      </c>
      <c r="G91" s="23"/>
      <c r="H91" s="23">
        <f t="shared" si="3"/>
        <v>677700</v>
      </c>
    </row>
    <row r="92" spans="2:8" ht="14.25">
      <c r="B92" s="46" t="s">
        <v>216</v>
      </c>
      <c r="C92" s="23">
        <v>0</v>
      </c>
      <c r="D92" s="23">
        <v>0</v>
      </c>
      <c r="E92" s="23">
        <v>0</v>
      </c>
      <c r="F92" s="23">
        <f t="shared" si="2"/>
        <v>0</v>
      </c>
      <c r="G92" s="23"/>
      <c r="H92" s="23">
        <f t="shared" si="3"/>
        <v>0</v>
      </c>
    </row>
    <row r="93" spans="2:8" ht="14.25">
      <c r="B93" s="63" t="s">
        <v>218</v>
      </c>
      <c r="C93" s="64">
        <v>0</v>
      </c>
      <c r="D93" s="64">
        <v>0</v>
      </c>
      <c r="E93" s="64">
        <v>0</v>
      </c>
      <c r="F93" s="64">
        <f t="shared" si="2"/>
        <v>0</v>
      </c>
      <c r="G93" s="64"/>
      <c r="H93" s="64">
        <f t="shared" si="3"/>
        <v>0</v>
      </c>
    </row>
    <row r="94" spans="2:8" ht="14.25">
      <c r="B94" s="48" t="s">
        <v>221</v>
      </c>
      <c r="C94" s="25">
        <f>+C95+C96+C97+C98+C99+C100+C101+C102+C103+C104</f>
        <v>282181809</v>
      </c>
      <c r="D94" s="25">
        <f>+D95+D96+D97+D98+D99+D100+D101+D102+D103+D104</f>
        <v>101837788</v>
      </c>
      <c r="E94" s="25">
        <f>+E95+E96+E97+E98+E99+E100+E101+E102+E103+E104</f>
        <v>0</v>
      </c>
      <c r="F94" s="25">
        <f t="shared" si="2"/>
        <v>384019597</v>
      </c>
      <c r="G94" s="75">
        <f>+G95+G96+G97+G98+G99+G100+G101+G102+G103+G104</f>
        <v>0</v>
      </c>
      <c r="H94" s="25">
        <f t="shared" si="3"/>
        <v>384019597</v>
      </c>
    </row>
    <row r="95" spans="2:8" ht="14.25">
      <c r="B95" s="43" t="s">
        <v>223</v>
      </c>
      <c r="C95" s="44">
        <v>249586564</v>
      </c>
      <c r="D95" s="44">
        <v>98402800</v>
      </c>
      <c r="E95" s="44">
        <v>0</v>
      </c>
      <c r="F95" s="44">
        <f t="shared" si="2"/>
        <v>347989364</v>
      </c>
      <c r="G95" s="44"/>
      <c r="H95" s="44">
        <f t="shared" si="3"/>
        <v>347989364</v>
      </c>
    </row>
    <row r="96" spans="2:8" ht="14.25">
      <c r="B96" s="46" t="s">
        <v>225</v>
      </c>
      <c r="C96" s="23">
        <v>9800243</v>
      </c>
      <c r="D96" s="23">
        <v>0</v>
      </c>
      <c r="E96" s="23">
        <v>0</v>
      </c>
      <c r="F96" s="23">
        <f t="shared" si="2"/>
        <v>9800243</v>
      </c>
      <c r="G96" s="23"/>
      <c r="H96" s="23">
        <f t="shared" si="3"/>
        <v>9800243</v>
      </c>
    </row>
    <row r="97" spans="2:8" ht="14.25">
      <c r="B97" s="46" t="s">
        <v>227</v>
      </c>
      <c r="C97" s="23">
        <v>17294146</v>
      </c>
      <c r="D97" s="23">
        <v>3041388</v>
      </c>
      <c r="E97" s="23">
        <v>0</v>
      </c>
      <c r="F97" s="23">
        <f t="shared" si="2"/>
        <v>20335534</v>
      </c>
      <c r="G97" s="23"/>
      <c r="H97" s="23">
        <f t="shared" si="3"/>
        <v>20335534</v>
      </c>
    </row>
    <row r="98" spans="2:8" ht="14.25">
      <c r="B98" s="46" t="s">
        <v>229</v>
      </c>
      <c r="C98" s="23">
        <v>0</v>
      </c>
      <c r="D98" s="23">
        <v>0</v>
      </c>
      <c r="E98" s="23">
        <v>0</v>
      </c>
      <c r="F98" s="23">
        <f t="shared" si="2"/>
        <v>0</v>
      </c>
      <c r="G98" s="23"/>
      <c r="H98" s="23">
        <f t="shared" si="3"/>
        <v>0</v>
      </c>
    </row>
    <row r="99" spans="2:8" ht="14.25">
      <c r="B99" s="46" t="s">
        <v>286</v>
      </c>
      <c r="C99" s="23">
        <v>0</v>
      </c>
      <c r="D99" s="23">
        <v>0</v>
      </c>
      <c r="E99" s="23">
        <v>0</v>
      </c>
      <c r="F99" s="23">
        <f t="shared" si="2"/>
        <v>0</v>
      </c>
      <c r="G99" s="23"/>
      <c r="H99" s="23">
        <f t="shared" si="3"/>
        <v>0</v>
      </c>
    </row>
    <row r="100" spans="2:8" ht="14.25">
      <c r="B100" s="46" t="s">
        <v>231</v>
      </c>
      <c r="C100" s="23">
        <v>5500856</v>
      </c>
      <c r="D100" s="23">
        <v>393600</v>
      </c>
      <c r="E100" s="23">
        <v>0</v>
      </c>
      <c r="F100" s="23">
        <f t="shared" si="2"/>
        <v>5894456</v>
      </c>
      <c r="G100" s="23"/>
      <c r="H100" s="23">
        <f t="shared" si="3"/>
        <v>5894456</v>
      </c>
    </row>
    <row r="101" spans="2:8" ht="14.25">
      <c r="B101" s="46" t="s">
        <v>233</v>
      </c>
      <c r="C101" s="23">
        <v>0</v>
      </c>
      <c r="D101" s="23">
        <v>0</v>
      </c>
      <c r="E101" s="23">
        <v>0</v>
      </c>
      <c r="F101" s="23">
        <f t="shared" si="2"/>
        <v>0</v>
      </c>
      <c r="G101" s="23"/>
      <c r="H101" s="23">
        <f t="shared" si="3"/>
        <v>0</v>
      </c>
    </row>
    <row r="102" spans="2:8" ht="14.25">
      <c r="B102" s="46" t="s">
        <v>235</v>
      </c>
      <c r="C102" s="23">
        <v>0</v>
      </c>
      <c r="D102" s="23">
        <v>0</v>
      </c>
      <c r="E102" s="23">
        <v>0</v>
      </c>
      <c r="F102" s="23">
        <f t="shared" si="2"/>
        <v>0</v>
      </c>
      <c r="G102" s="23"/>
      <c r="H102" s="23">
        <f t="shared" si="3"/>
        <v>0</v>
      </c>
    </row>
    <row r="103" spans="2:8" ht="14.25">
      <c r="B103" s="46" t="s">
        <v>236</v>
      </c>
      <c r="C103" s="23">
        <v>0</v>
      </c>
      <c r="D103" s="23">
        <v>0</v>
      </c>
      <c r="E103" s="23">
        <v>0</v>
      </c>
      <c r="F103" s="23">
        <f t="shared" si="2"/>
        <v>0</v>
      </c>
      <c r="G103" s="23"/>
      <c r="H103" s="23">
        <f t="shared" si="3"/>
        <v>0</v>
      </c>
    </row>
    <row r="104" spans="2:8" ht="14.25">
      <c r="B104" s="63" t="s">
        <v>218</v>
      </c>
      <c r="C104" s="64">
        <v>0</v>
      </c>
      <c r="D104" s="64">
        <v>0</v>
      </c>
      <c r="E104" s="64">
        <v>0</v>
      </c>
      <c r="F104" s="64">
        <f t="shared" si="2"/>
        <v>0</v>
      </c>
      <c r="G104" s="64"/>
      <c r="H104" s="64">
        <f t="shared" si="3"/>
        <v>0</v>
      </c>
    </row>
    <row r="105" spans="2:8" ht="14.25">
      <c r="B105" s="48" t="s">
        <v>238</v>
      </c>
      <c r="C105" s="25">
        <f>+C69 +C94</f>
        <v>371588892</v>
      </c>
      <c r="D105" s="25">
        <f>+D69 +D94</f>
        <v>139936590</v>
      </c>
      <c r="E105" s="25">
        <f>+E69 +E94</f>
        <v>1420189</v>
      </c>
      <c r="F105" s="25">
        <f t="shared" si="2"/>
        <v>512945671</v>
      </c>
      <c r="G105" s="75">
        <f>+G69 +G94</f>
        <v>300000</v>
      </c>
      <c r="H105" s="25">
        <f t="shared" si="3"/>
        <v>512645671</v>
      </c>
    </row>
    <row r="106" spans="2:8" ht="14.25">
      <c r="B106" s="15" t="s">
        <v>239</v>
      </c>
      <c r="C106" s="17"/>
      <c r="D106" s="17"/>
      <c r="E106" s="17"/>
      <c r="F106" s="17"/>
      <c r="G106" s="17"/>
      <c r="H106" s="17"/>
    </row>
    <row r="107" spans="2:8" ht="14.25">
      <c r="B107" s="43" t="s">
        <v>241</v>
      </c>
      <c r="C107" s="44">
        <f>+C108+C109+C110</f>
        <v>525267438</v>
      </c>
      <c r="D107" s="44">
        <f>+D108+D109+D110</f>
        <v>14128000</v>
      </c>
      <c r="E107" s="44">
        <f>+E108+E109+E110</f>
        <v>0</v>
      </c>
      <c r="F107" s="44">
        <f t="shared" si="2"/>
        <v>539395438</v>
      </c>
      <c r="G107" s="77">
        <f>+G108+G109+G110</f>
        <v>0</v>
      </c>
      <c r="H107" s="44">
        <f t="shared" si="3"/>
        <v>539395438</v>
      </c>
    </row>
    <row r="108" spans="2:8" ht="14.25">
      <c r="B108" s="46" t="s">
        <v>243</v>
      </c>
      <c r="C108" s="23">
        <v>471594238</v>
      </c>
      <c r="D108" s="23">
        <v>14128000</v>
      </c>
      <c r="E108" s="23">
        <v>0</v>
      </c>
      <c r="F108" s="23">
        <f t="shared" si="2"/>
        <v>485722238</v>
      </c>
      <c r="G108" s="23"/>
      <c r="H108" s="23">
        <f t="shared" si="3"/>
        <v>485722238</v>
      </c>
    </row>
    <row r="109" spans="2:8" ht="14.25">
      <c r="B109" s="46" t="s">
        <v>245</v>
      </c>
      <c r="C109" s="23">
        <v>111200</v>
      </c>
      <c r="D109" s="23">
        <v>0</v>
      </c>
      <c r="E109" s="23">
        <v>0</v>
      </c>
      <c r="F109" s="23">
        <f t="shared" si="2"/>
        <v>111200</v>
      </c>
      <c r="G109" s="23"/>
      <c r="H109" s="23">
        <f t="shared" si="3"/>
        <v>111200</v>
      </c>
    </row>
    <row r="110" spans="2:8" ht="14.25">
      <c r="B110" s="46" t="s">
        <v>247</v>
      </c>
      <c r="C110" s="23">
        <v>53562000</v>
      </c>
      <c r="D110" s="23">
        <v>0</v>
      </c>
      <c r="E110" s="23">
        <v>0</v>
      </c>
      <c r="F110" s="23">
        <f t="shared" si="2"/>
        <v>53562000</v>
      </c>
      <c r="G110" s="23"/>
      <c r="H110" s="23">
        <f t="shared" si="3"/>
        <v>53562000</v>
      </c>
    </row>
    <row r="111" spans="2:8" ht="14.25">
      <c r="B111" s="46" t="s">
        <v>249</v>
      </c>
      <c r="C111" s="23">
        <v>521773766</v>
      </c>
      <c r="D111" s="23">
        <v>137504</v>
      </c>
      <c r="E111" s="23">
        <v>0</v>
      </c>
      <c r="F111" s="23">
        <f t="shared" si="2"/>
        <v>521911270</v>
      </c>
      <c r="G111" s="23"/>
      <c r="H111" s="23">
        <f t="shared" si="3"/>
        <v>521911270</v>
      </c>
    </row>
    <row r="112" spans="2:8" ht="14.25">
      <c r="B112" s="46" t="s">
        <v>251</v>
      </c>
      <c r="C112" s="23">
        <f>+C113+C114+C115</f>
        <v>149128782</v>
      </c>
      <c r="D112" s="23">
        <f>+D113+D114+D115</f>
        <v>13200575</v>
      </c>
      <c r="E112" s="23">
        <f>+E113+E114+E115</f>
        <v>0</v>
      </c>
      <c r="F112" s="23">
        <f t="shared" si="2"/>
        <v>162329357</v>
      </c>
      <c r="G112" s="76">
        <f>+G113+G114+G115</f>
        <v>0</v>
      </c>
      <c r="H112" s="23">
        <f t="shared" si="3"/>
        <v>162329357</v>
      </c>
    </row>
    <row r="113" spans="2:8" ht="14.25">
      <c r="B113" s="46" t="s">
        <v>253</v>
      </c>
      <c r="C113" s="23">
        <v>16028782</v>
      </c>
      <c r="D113" s="23">
        <v>0</v>
      </c>
      <c r="E113" s="23">
        <v>0</v>
      </c>
      <c r="F113" s="23">
        <f t="shared" si="2"/>
        <v>16028782</v>
      </c>
      <c r="G113" s="23"/>
      <c r="H113" s="23">
        <f t="shared" si="3"/>
        <v>16028782</v>
      </c>
    </row>
    <row r="114" spans="2:8" ht="14.25">
      <c r="B114" s="46" t="s">
        <v>255</v>
      </c>
      <c r="C114" s="23">
        <v>133100000</v>
      </c>
      <c r="D114" s="23">
        <v>9200575</v>
      </c>
      <c r="E114" s="23">
        <v>0</v>
      </c>
      <c r="F114" s="23">
        <f t="shared" si="2"/>
        <v>142300575</v>
      </c>
      <c r="G114" s="23"/>
      <c r="H114" s="23">
        <f t="shared" si="3"/>
        <v>142300575</v>
      </c>
    </row>
    <row r="115" spans="2:8" ht="14.25">
      <c r="B115" s="46" t="s">
        <v>256</v>
      </c>
      <c r="C115" s="23">
        <v>0</v>
      </c>
      <c r="D115" s="23">
        <v>4000000</v>
      </c>
      <c r="E115" s="23">
        <v>0</v>
      </c>
      <c r="F115" s="23">
        <f t="shared" si="2"/>
        <v>4000000</v>
      </c>
      <c r="G115" s="23"/>
      <c r="H115" s="23">
        <f t="shared" si="3"/>
        <v>4000000</v>
      </c>
    </row>
    <row r="116" spans="2:8" ht="14.25">
      <c r="B116" s="46" t="s">
        <v>258</v>
      </c>
      <c r="C116" s="23">
        <v>59800923</v>
      </c>
      <c r="D116" s="23">
        <v>129926871</v>
      </c>
      <c r="E116" s="23">
        <v>1137738</v>
      </c>
      <c r="F116" s="23">
        <f t="shared" si="2"/>
        <v>190865532</v>
      </c>
      <c r="G116" s="23"/>
      <c r="H116" s="23">
        <f t="shared" si="3"/>
        <v>190865532</v>
      </c>
    </row>
    <row r="117" spans="2:8" ht="14.25">
      <c r="B117" s="63" t="s">
        <v>260</v>
      </c>
      <c r="C117" s="64">
        <v>18537602</v>
      </c>
      <c r="D117" s="64">
        <v>49805347</v>
      </c>
      <c r="E117" s="64">
        <v>854672</v>
      </c>
      <c r="F117" s="64">
        <f t="shared" si="2"/>
        <v>69197621</v>
      </c>
      <c r="G117" s="64"/>
      <c r="H117" s="64">
        <f t="shared" si="3"/>
        <v>69197621</v>
      </c>
    </row>
    <row r="118" spans="2:8" ht="14.25">
      <c r="B118" s="48" t="s">
        <v>268</v>
      </c>
      <c r="C118" s="25">
        <f>+C107 +C111 +C112 +C116</f>
        <v>1255970909</v>
      </c>
      <c r="D118" s="25">
        <f>+D107 +D111 +D112 +D116</f>
        <v>157392950</v>
      </c>
      <c r="E118" s="25">
        <f>+E107 +E111 +E112 +E116</f>
        <v>1137738</v>
      </c>
      <c r="F118" s="25">
        <f t="shared" si="2"/>
        <v>1414501597</v>
      </c>
      <c r="G118" s="75">
        <f>+G107 +G111 +G112 +G116</f>
        <v>0</v>
      </c>
      <c r="H118" s="25">
        <f t="shared" si="3"/>
        <v>1414501597</v>
      </c>
    </row>
    <row r="119" spans="2:8" ht="14.25">
      <c r="B119" s="15" t="s">
        <v>270</v>
      </c>
      <c r="C119" s="17">
        <f>+C105 +C118</f>
        <v>1627559801</v>
      </c>
      <c r="D119" s="17">
        <f>+D105 +D118</f>
        <v>297329540</v>
      </c>
      <c r="E119" s="17">
        <f>+E105 +E118</f>
        <v>2557927</v>
      </c>
      <c r="F119" s="17">
        <f t="shared" si="2"/>
        <v>1927447268</v>
      </c>
      <c r="G119" s="75">
        <f>+G105 +G118</f>
        <v>300000</v>
      </c>
      <c r="H119" s="17">
        <f t="shared" si="3"/>
        <v>1927147268</v>
      </c>
    </row>
  </sheetData>
  <mergeCells count="2">
    <mergeCell ref="B3:H3"/>
    <mergeCell ref="B5:H5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第一号第一様式</vt:lpstr>
      <vt:lpstr>第一号第二様式</vt:lpstr>
      <vt:lpstr>第二号第一様式</vt:lpstr>
      <vt:lpstr>第二号第二様式</vt:lpstr>
      <vt:lpstr>第三号第一様式</vt:lpstr>
      <vt:lpstr>第三号第二様式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hasegawa.y</dc:creator>
  <cp:lastModifiedBy>山﨑 香織</cp:lastModifiedBy>
  <dcterms:created xsi:type="dcterms:W3CDTF">2017-06-17T05:35:24Z</dcterms:created>
  <dcterms:modified xsi:type="dcterms:W3CDTF">2017-06-26T00:12:02Z</dcterms:modified>
</cp:coreProperties>
</file>